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/>
  </bookViews>
  <sheets>
    <sheet name="ΣΥΝΟΛΟ" sheetId="2" r:id="rId1"/>
    <sheet name="KATA NOMO" sheetId="1" r:id="rId2"/>
  </sheets>
  <externalReferences>
    <externalReference r:id="rId3"/>
  </externalReferences>
  <definedNames>
    <definedName name="_xlnm.Print_Titles" localSheetId="1">'KATA NOMO'!$A:$A</definedName>
  </definedNames>
  <calcPr calcId="125725" fullCalcOnLoad="1"/>
</workbook>
</file>

<file path=xl/calcChain.xml><?xml version="1.0" encoding="utf-8"?>
<calcChain xmlns="http://schemas.openxmlformats.org/spreadsheetml/2006/main">
  <c r="BH30" i="1"/>
  <c r="BG30"/>
  <c r="BF30"/>
  <c r="BE30"/>
  <c r="BD30"/>
  <c r="BC30"/>
  <c r="BB30"/>
  <c r="BA30"/>
  <c r="AZ30"/>
  <c r="AY30"/>
  <c r="AX30"/>
  <c r="AW30"/>
  <c r="AV30"/>
  <c r="AC6"/>
  <c r="BG5"/>
  <c r="AU5"/>
  <c r="BH4"/>
  <c r="BH2"/>
  <c r="AG6"/>
  <c r="AG18"/>
  <c r="AG22"/>
  <c r="Q5"/>
  <c r="O5"/>
  <c r="J5"/>
  <c r="F5"/>
  <c r="AW16"/>
  <c r="AW15"/>
  <c r="AW14"/>
  <c r="AW13"/>
  <c r="AW11"/>
  <c r="AW17"/>
  <c r="AW12"/>
  <c r="AW4"/>
  <c r="AW5"/>
  <c r="AW3"/>
  <c r="AW2"/>
  <c r="AL5"/>
  <c r="B5"/>
  <c r="AI5"/>
  <c r="AE5"/>
  <c r="N12"/>
  <c r="N4"/>
  <c r="N3"/>
  <c r="N5"/>
  <c r="BD5"/>
  <c r="BC5"/>
  <c r="W5"/>
  <c r="BF5"/>
  <c r="AV5"/>
  <c r="V5"/>
  <c r="P5"/>
  <c r="AP5"/>
  <c r="AT5"/>
  <c r="I5"/>
  <c r="M5"/>
  <c r="U17"/>
  <c r="U16"/>
  <c r="U15"/>
  <c r="U14"/>
  <c r="U13"/>
  <c r="U11"/>
  <c r="U12"/>
  <c r="U10"/>
  <c r="U9"/>
  <c r="U4"/>
  <c r="U3"/>
  <c r="U5"/>
  <c r="U2"/>
  <c r="X5"/>
  <c r="AJ17"/>
  <c r="AJ16"/>
  <c r="AJ15"/>
  <c r="AJ14"/>
  <c r="AJ13"/>
  <c r="AJ11"/>
  <c r="AJ12"/>
  <c r="AJ10"/>
  <c r="AJ9"/>
  <c r="AJ4"/>
  <c r="AJ3"/>
  <c r="AJ5"/>
  <c r="AJ2"/>
  <c r="AA16"/>
  <c r="AA15"/>
  <c r="AA14"/>
  <c r="AA13"/>
  <c r="AA17"/>
  <c r="AA12"/>
  <c r="AA11"/>
  <c r="AA10"/>
  <c r="AA9"/>
  <c r="AG29"/>
  <c r="BG18"/>
  <c r="BG27"/>
  <c r="BF18"/>
  <c r="BF29"/>
  <c r="BE18"/>
  <c r="BE26"/>
  <c r="BD18"/>
  <c r="BD29"/>
  <c r="BC18"/>
  <c r="BC27"/>
  <c r="BB18"/>
  <c r="BB23"/>
  <c r="BA18"/>
  <c r="BA29"/>
  <c r="AZ18"/>
  <c r="AZ29"/>
  <c r="AY18"/>
  <c r="AY28"/>
  <c r="AX18"/>
  <c r="AX29"/>
  <c r="AW18"/>
  <c r="AW29"/>
  <c r="AV18"/>
  <c r="AV29"/>
  <c r="AU18"/>
  <c r="AU28"/>
  <c r="AT18"/>
  <c r="AT29"/>
  <c r="AS18"/>
  <c r="AS29"/>
  <c r="AR18"/>
  <c r="AR24"/>
  <c r="AQ18"/>
  <c r="AQ29"/>
  <c r="AP18"/>
  <c r="AP29"/>
  <c r="AO18"/>
  <c r="AO29"/>
  <c r="AN18"/>
  <c r="AN26"/>
  <c r="AM18"/>
  <c r="AM29"/>
  <c r="AL18"/>
  <c r="AL28"/>
  <c r="AK18"/>
  <c r="AK29"/>
  <c r="AJ18"/>
  <c r="AJ29"/>
  <c r="AI18"/>
  <c r="AI29"/>
  <c r="AH18"/>
  <c r="AH29"/>
  <c r="AF18"/>
  <c r="AF26"/>
  <c r="AE18"/>
  <c r="AE29"/>
  <c r="AD18"/>
  <c r="AD29"/>
  <c r="AC18"/>
  <c r="AC29"/>
  <c r="AB18"/>
  <c r="AB29"/>
  <c r="Z18"/>
  <c r="Z26"/>
  <c r="Y18"/>
  <c r="Y27"/>
  <c r="X18"/>
  <c r="X29"/>
  <c r="W18"/>
  <c r="W26"/>
  <c r="V18"/>
  <c r="V29"/>
  <c r="U18"/>
  <c r="U29"/>
  <c r="T18"/>
  <c r="T26"/>
  <c r="S18"/>
  <c r="S29"/>
  <c r="R18"/>
  <c r="R24"/>
  <c r="Q18"/>
  <c r="Q29"/>
  <c r="P18"/>
  <c r="P29"/>
  <c r="O18"/>
  <c r="O29"/>
  <c r="N18"/>
  <c r="N29"/>
  <c r="M18"/>
  <c r="M29"/>
  <c r="L18"/>
  <c r="L29"/>
  <c r="K18"/>
  <c r="K29"/>
  <c r="J18"/>
  <c r="J28"/>
  <c r="I18"/>
  <c r="I29"/>
  <c r="H18"/>
  <c r="H28"/>
  <c r="G18"/>
  <c r="G29"/>
  <c r="F18"/>
  <c r="F29"/>
  <c r="E18"/>
  <c r="E29"/>
  <c r="D18"/>
  <c r="D29"/>
  <c r="C18"/>
  <c r="C26"/>
  <c r="B18"/>
  <c r="B27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F6"/>
  <c r="AE6"/>
  <c r="AD6"/>
  <c r="AB6"/>
  <c r="AA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BH16"/>
  <c r="BH15"/>
  <c r="BH14"/>
  <c r="BH13"/>
  <c r="BH12"/>
  <c r="BH11"/>
  <c r="BH10"/>
  <c r="BH9"/>
  <c r="BG28"/>
  <c r="BF28"/>
  <c r="BE28"/>
  <c r="BD28"/>
  <c r="BC28"/>
  <c r="AX28"/>
  <c r="AV28"/>
  <c r="AT28"/>
  <c r="AP27"/>
  <c r="AL27"/>
  <c r="AI28"/>
  <c r="AH27"/>
  <c r="AG28"/>
  <c r="AF28"/>
  <c r="AD27"/>
  <c r="AC28"/>
  <c r="AB26"/>
  <c r="X26"/>
  <c r="W28"/>
  <c r="V27"/>
  <c r="U28"/>
  <c r="P27"/>
  <c r="N28"/>
  <c r="I28"/>
  <c r="E28"/>
  <c r="BF27"/>
  <c r="BE27"/>
  <c r="BD27"/>
  <c r="AY27"/>
  <c r="AV27"/>
  <c r="AS27"/>
  <c r="AO27"/>
  <c r="AI27"/>
  <c r="AG27"/>
  <c r="AF27"/>
  <c r="AC27"/>
  <c r="AB27"/>
  <c r="W27"/>
  <c r="U27"/>
  <c r="L27"/>
  <c r="I27"/>
  <c r="H27"/>
  <c r="F27"/>
  <c r="D27"/>
  <c r="BG26"/>
  <c r="BF26"/>
  <c r="BD26"/>
  <c r="BC26"/>
  <c r="BA26"/>
  <c r="AY26"/>
  <c r="AX26"/>
  <c r="AV26"/>
  <c r="AT26"/>
  <c r="AS26"/>
  <c r="AM26"/>
  <c r="AL26"/>
  <c r="AI26"/>
  <c r="AG26"/>
  <c r="AE26"/>
  <c r="AD26"/>
  <c r="AC26"/>
  <c r="Y26"/>
  <c r="V26"/>
  <c r="U26"/>
  <c r="P26"/>
  <c r="N26"/>
  <c r="I26"/>
  <c r="H26"/>
  <c r="D26"/>
  <c r="BF25"/>
  <c r="BE25"/>
  <c r="BD25"/>
  <c r="AY25"/>
  <c r="AX25"/>
  <c r="AV25"/>
  <c r="AU25"/>
  <c r="AT25"/>
  <c r="AS25"/>
  <c r="AP25"/>
  <c r="AO25"/>
  <c r="AM25"/>
  <c r="AL25"/>
  <c r="AK25"/>
  <c r="AI25"/>
  <c r="AH25"/>
  <c r="AG25"/>
  <c r="AE25"/>
  <c r="AD25"/>
  <c r="AC25"/>
  <c r="AB25"/>
  <c r="Y25"/>
  <c r="X25"/>
  <c r="W25"/>
  <c r="V25"/>
  <c r="U25"/>
  <c r="L25"/>
  <c r="J25"/>
  <c r="I25"/>
  <c r="D25"/>
  <c r="BG24"/>
  <c r="BF24"/>
  <c r="BD24"/>
  <c r="BC24"/>
  <c r="BB24"/>
  <c r="BA24"/>
  <c r="AZ24"/>
  <c r="AY24"/>
  <c r="AX24"/>
  <c r="AV24"/>
  <c r="AU24"/>
  <c r="AT24"/>
  <c r="AS24"/>
  <c r="AQ24"/>
  <c r="AO24"/>
  <c r="AN24"/>
  <c r="AM24"/>
  <c r="AL24"/>
  <c r="AJ24"/>
  <c r="AI24"/>
  <c r="AH24"/>
  <c r="AG24"/>
  <c r="AF24"/>
  <c r="AE24"/>
  <c r="AD24"/>
  <c r="AC24"/>
  <c r="AB24"/>
  <c r="Y24"/>
  <c r="X24"/>
  <c r="W24"/>
  <c r="V24"/>
  <c r="U24"/>
  <c r="T24"/>
  <c r="Q24"/>
  <c r="N24"/>
  <c r="J24"/>
  <c r="I24"/>
  <c r="H24"/>
  <c r="G24"/>
  <c r="D24"/>
  <c r="BG23"/>
  <c r="BF23"/>
  <c r="BE23"/>
  <c r="BD23"/>
  <c r="BC23"/>
  <c r="BA23"/>
  <c r="AY23"/>
  <c r="AX23"/>
  <c r="AV23"/>
  <c r="AU23"/>
  <c r="AT23"/>
  <c r="AS23"/>
  <c r="AQ23"/>
  <c r="AP23"/>
  <c r="AM23"/>
  <c r="AL23"/>
  <c r="AJ23"/>
  <c r="AI23"/>
  <c r="AH23"/>
  <c r="AG23"/>
  <c r="AE23"/>
  <c r="AD23"/>
  <c r="AC23"/>
  <c r="AB23"/>
  <c r="Z23"/>
  <c r="X23"/>
  <c r="W23"/>
  <c r="V23"/>
  <c r="U23"/>
  <c r="P23"/>
  <c r="O23"/>
  <c r="N23"/>
  <c r="L23"/>
  <c r="J23"/>
  <c r="I23"/>
  <c r="G23"/>
  <c r="D23"/>
  <c r="C23"/>
  <c r="B23"/>
  <c r="BG22"/>
  <c r="BF22"/>
  <c r="BE22"/>
  <c r="BD22"/>
  <c r="BC22"/>
  <c r="BA22"/>
  <c r="AY22"/>
  <c r="AX22"/>
  <c r="AV22"/>
  <c r="AU22"/>
  <c r="AT22"/>
  <c r="AS22"/>
  <c r="AQ22"/>
  <c r="AP22"/>
  <c r="AO22"/>
  <c r="AM22"/>
  <c r="AL22"/>
  <c r="AK22"/>
  <c r="AJ22"/>
  <c r="AI22"/>
  <c r="AH22"/>
  <c r="AF22"/>
  <c r="AE22"/>
  <c r="AD22"/>
  <c r="AC22"/>
  <c r="AB22"/>
  <c r="Z22"/>
  <c r="X22"/>
  <c r="W22"/>
  <c r="V22"/>
  <c r="U22"/>
  <c r="T22"/>
  <c r="Q22"/>
  <c r="P22"/>
  <c r="N22"/>
  <c r="L22"/>
  <c r="J22"/>
  <c r="I22"/>
  <c r="G22"/>
  <c r="D22"/>
  <c r="B22"/>
  <c r="BG21"/>
  <c r="BF21"/>
  <c r="BE21"/>
  <c r="BD21"/>
  <c r="BC21"/>
  <c r="BA21"/>
  <c r="AZ21"/>
  <c r="AY21"/>
  <c r="AV21"/>
  <c r="AU21"/>
  <c r="AS21"/>
  <c r="AQ21"/>
  <c r="AO21"/>
  <c r="AM21"/>
  <c r="AK21"/>
  <c r="AJ21"/>
  <c r="AI21"/>
  <c r="AI30"/>
  <c r="AG21"/>
  <c r="AF21"/>
  <c r="AE21"/>
  <c r="AC21"/>
  <c r="AC30"/>
  <c r="X21"/>
  <c r="W21"/>
  <c r="V21"/>
  <c r="U21"/>
  <c r="U30"/>
  <c r="Q21"/>
  <c r="O21"/>
  <c r="N21"/>
  <c r="L21"/>
  <c r="J21"/>
  <c r="I21"/>
  <c r="I30"/>
  <c r="G21"/>
  <c r="D21"/>
  <c r="C21"/>
  <c r="B21"/>
  <c r="E21"/>
  <c r="Z21"/>
  <c r="AD21"/>
  <c r="AL21"/>
  <c r="AT21"/>
  <c r="AX21"/>
  <c r="C22"/>
  <c r="O22"/>
  <c r="E23"/>
  <c r="Q23"/>
  <c r="C24"/>
  <c r="O24"/>
  <c r="E25"/>
  <c r="Q25"/>
  <c r="E27"/>
  <c r="Q27"/>
  <c r="E22"/>
  <c r="E24"/>
  <c r="E26"/>
  <c r="Q26"/>
  <c r="C25"/>
  <c r="B24"/>
  <c r="B25"/>
  <c r="C27"/>
  <c r="C28"/>
  <c r="C29"/>
  <c r="B29"/>
  <c r="N27"/>
  <c r="B28"/>
  <c r="N25"/>
  <c r="B26"/>
  <c r="V28"/>
  <c r="V30"/>
  <c r="P21"/>
  <c r="P24"/>
  <c r="P25"/>
  <c r="P28"/>
  <c r="AP21"/>
  <c r="AP24"/>
  <c r="AP26"/>
  <c r="AP28"/>
  <c r="AS28"/>
  <c r="AS30"/>
  <c r="AT30"/>
  <c r="AT27"/>
  <c r="E30"/>
  <c r="M23"/>
  <c r="M21"/>
  <c r="M24"/>
  <c r="M22"/>
  <c r="M28"/>
  <c r="M27"/>
  <c r="M25"/>
  <c r="M26"/>
  <c r="AM27"/>
  <c r="AM28"/>
  <c r="X27"/>
  <c r="X28"/>
  <c r="AJ28"/>
  <c r="AJ25"/>
  <c r="AJ27"/>
  <c r="AJ26"/>
  <c r="AA18"/>
  <c r="AA29"/>
  <c r="P30"/>
  <c r="AP30"/>
  <c r="M30"/>
  <c r="AM30"/>
  <c r="X30"/>
  <c r="AJ30"/>
  <c r="AA25"/>
  <c r="AA23"/>
  <c r="AA28"/>
  <c r="AA26"/>
  <c r="AA22"/>
  <c r="AA27"/>
  <c r="AA21"/>
  <c r="AA24"/>
  <c r="AA30"/>
  <c r="W30"/>
  <c r="W29"/>
  <c r="AX27"/>
  <c r="AB21"/>
  <c r="AB28"/>
  <c r="AB30"/>
  <c r="BC29"/>
  <c r="BC25"/>
  <c r="C30"/>
  <c r="B30"/>
  <c r="D28"/>
  <c r="D30"/>
  <c r="AE27"/>
  <c r="AE28"/>
  <c r="N30"/>
  <c r="AH21"/>
  <c r="AH26"/>
  <c r="AH28"/>
  <c r="AE30"/>
  <c r="AH30"/>
  <c r="AW21"/>
  <c r="AW24"/>
  <c r="AW25"/>
  <c r="AW28"/>
  <c r="AW23"/>
  <c r="AW22"/>
  <c r="AW26"/>
  <c r="AW27"/>
  <c r="AL30"/>
  <c r="AL29"/>
  <c r="BG25"/>
  <c r="BG29"/>
  <c r="AU27"/>
  <c r="AU30"/>
  <c r="AU29"/>
  <c r="AU26"/>
  <c r="AQ25"/>
  <c r="AQ26"/>
  <c r="AQ27"/>
  <c r="AQ28"/>
  <c r="AK23"/>
  <c r="AK26"/>
  <c r="AK28"/>
  <c r="AK24"/>
  <c r="AK27"/>
  <c r="AG30"/>
  <c r="Z24"/>
  <c r="Z28"/>
  <c r="Z27"/>
  <c r="Z29"/>
  <c r="Z25"/>
  <c r="Z6"/>
  <c r="Y21"/>
  <c r="Y22"/>
  <c r="Y23"/>
  <c r="Y28"/>
  <c r="Y29"/>
  <c r="S23"/>
  <c r="S27"/>
  <c r="S26"/>
  <c r="S25"/>
  <c r="S24"/>
  <c r="S21"/>
  <c r="S22"/>
  <c r="S28"/>
  <c r="Q28"/>
  <c r="Q30"/>
  <c r="BH5"/>
  <c r="O25"/>
  <c r="O27"/>
  <c r="O28"/>
  <c r="O26"/>
  <c r="L28"/>
  <c r="L24"/>
  <c r="L26"/>
  <c r="K24"/>
  <c r="K21"/>
  <c r="K22"/>
  <c r="K25"/>
  <c r="K26"/>
  <c r="K27"/>
  <c r="K23"/>
  <c r="K28"/>
  <c r="BH3"/>
  <c r="J26"/>
  <c r="J27"/>
  <c r="J29"/>
  <c r="BH17"/>
  <c r="F24"/>
  <c r="F21"/>
  <c r="F22"/>
  <c r="F23"/>
  <c r="F26"/>
  <c r="F25"/>
  <c r="F28"/>
  <c r="AQ30"/>
  <c r="AK30"/>
  <c r="Z30"/>
  <c r="Y30"/>
  <c r="S30"/>
  <c r="O30"/>
  <c r="L30"/>
  <c r="K30"/>
  <c r="J30"/>
  <c r="F30"/>
  <c r="BE24"/>
  <c r="BE29"/>
  <c r="BB21"/>
  <c r="BB25"/>
  <c r="BB26"/>
  <c r="BB28"/>
  <c r="BB27"/>
  <c r="BB29"/>
  <c r="BB22"/>
  <c r="BA25"/>
  <c r="BA27"/>
  <c r="BA28"/>
  <c r="AZ25"/>
  <c r="AZ27"/>
  <c r="AZ22"/>
  <c r="AZ23"/>
  <c r="AZ26"/>
  <c r="AZ28"/>
  <c r="AY29"/>
  <c r="AR21"/>
  <c r="AR23"/>
  <c r="AR25"/>
  <c r="AR27"/>
  <c r="AR26"/>
  <c r="AR28"/>
  <c r="AR29"/>
  <c r="AR22"/>
  <c r="AO23"/>
  <c r="AO26"/>
  <c r="AO28"/>
  <c r="AN25"/>
  <c r="AN28"/>
  <c r="AN21"/>
  <c r="AN30"/>
  <c r="AN22"/>
  <c r="AN23"/>
  <c r="AN27"/>
  <c r="AN29"/>
  <c r="AF29"/>
  <c r="AF23"/>
  <c r="AF30"/>
  <c r="AF25"/>
  <c r="AD28"/>
  <c r="AD30"/>
  <c r="T21"/>
  <c r="T23"/>
  <c r="T28"/>
  <c r="T29"/>
  <c r="T25"/>
  <c r="T27"/>
  <c r="BH18"/>
  <c r="BH24"/>
  <c r="R26"/>
  <c r="R27"/>
  <c r="R28"/>
  <c r="R22"/>
  <c r="R25"/>
  <c r="R29"/>
  <c r="R21"/>
  <c r="R23"/>
  <c r="H25"/>
  <c r="H22"/>
  <c r="H23"/>
  <c r="H21"/>
  <c r="H29"/>
  <c r="G27"/>
  <c r="G28"/>
  <c r="G25"/>
  <c r="G26"/>
  <c r="BH6"/>
  <c r="AR30"/>
  <c r="AO30"/>
  <c r="T30"/>
  <c r="BH28"/>
  <c r="BH26"/>
  <c r="BH22"/>
  <c r="BH27"/>
  <c r="BH25"/>
  <c r="BH21"/>
  <c r="BH23"/>
  <c r="BH29"/>
  <c r="R30"/>
  <c r="H30"/>
  <c r="G30"/>
</calcChain>
</file>

<file path=xl/sharedStrings.xml><?xml version="1.0" encoding="utf-8"?>
<sst xmlns="http://schemas.openxmlformats.org/spreadsheetml/2006/main" count="250" uniqueCount="109">
  <si>
    <t>Σύνολο</t>
  </si>
  <si>
    <t>ΕΓΓΕΓΡΑΜΜΕΝΟΙ</t>
  </si>
  <si>
    <t>ΨΗΦΙΣΑΝ</t>
  </si>
  <si>
    <t>ΕΓΚΥΡΑ</t>
  </si>
  <si>
    <t>ΑΚΥΡΑ</t>
  </si>
  <si>
    <t>ΑΠΟΧΗ (%)</t>
  </si>
  <si>
    <t>ΣΥΝΔΥΑΣΜΟΣ</t>
  </si>
  <si>
    <t>ΨΗΦΟΙ</t>
  </si>
  <si>
    <t>%</t>
  </si>
  <si>
    <t>ΣΥΝΟΛΟ</t>
  </si>
  <si>
    <t>ΑΘΗΝΑΣ Α'</t>
  </si>
  <si>
    <t>ΑΘΗΝΑΣ Β'</t>
  </si>
  <si>
    <t>ΑΘΗΝΑΣ Γ'</t>
  </si>
  <si>
    <t>ΑΘΗΝΑΣ Δ'</t>
  </si>
  <si>
    <t>ΑΙΤΩΛΟΑΚΑΡΝΑΝΙΑΣ</t>
  </si>
  <si>
    <t>ΑΡΓΟΛΙΔΑΣ</t>
  </si>
  <si>
    <t>ΑΡΚΑΔΙΑΣ</t>
  </si>
  <si>
    <t>ΑΡΤΑΣ</t>
  </si>
  <si>
    <t>ΑΤΤΙΚΗΣ ΑΝΑΤΟΛΙΚΗΣ</t>
  </si>
  <si>
    <t>ΑΤΤΙΚΗΣ ΔΥΤΙΚΗΣ</t>
  </si>
  <si>
    <t>ΑΧΑΪΑΣ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</si>
  <si>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</si>
  <si>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</si>
  <si>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</si>
  <si>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</si>
  <si>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</si>
  <si>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</si>
  <si>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</si>
  <si>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</si>
  <si>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</si>
  <si>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</si>
  <si>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</si>
  <si>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</si>
  <si>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 Α'</t>
  </si>
  <si>
    <t>ΘΕΣΣΑΛΟΝΙΚΗΣ Β'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</si>
  <si>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</si>
  <si>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</si>
  <si>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</si>
  <si>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</si>
  <si>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</si>
  <si>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</si>
  <si>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</si>
  <si>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</si>
  <si>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</si>
  <si>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</si>
  <si>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</si>
  <si>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ΛΑΡΙΣΑΣ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</si>
  <si>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</si>
  <si>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</si>
  <si>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</si>
  <si>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</si>
  <si>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</si>
  <si>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</si>
  <si>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</si>
  <si>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</si>
  <si>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</si>
  <si>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</si>
  <si>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</si>
  <si>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</si>
  <si>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</si>
  <si>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</si>
  <si>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</si>
  <si>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</si>
  <si>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</si>
  <si>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</si>
  <si>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</si>
  <si>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</si>
  <si>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ΑΝΕΞΑΡΤΗΤΟΣ ΥΠΟΨΗΦΙΟΣ</t>
  </si>
  <si>
    <t>ΑΓΩΝΙΣΤΙΚΕΣ ΠΑΡΕΜΒΑΣΕΙΣ                        ΣΥΣΠΕΙΡΩΣΕΙΣ ΚΙΝΗΣΕΙΣ</t>
  </si>
  <si>
    <t>ΔΑΚΕ ΚΑΘΗΓΗΤΩΝ Δ.Ε.</t>
  </si>
  <si>
    <t>ΕΣΑΚ - ΔΕΕ</t>
  </si>
  <si>
    <t>ΟΛΟΙ ΜΑΖΙ                                                           ΕΝΩΤΙΚΗ ΚΙΝΗΣΗ ΕΚΠΑΙΔΕΥΤΙΚΩΝ</t>
  </si>
  <si>
    <t>ΠΑΣΚ ΚΑΘΗΓΗΤΩΝ Δ.Ε.</t>
  </si>
  <si>
    <t>ΧΡΙΣΤΙΑΝΙΚΗ ΕΝΑΛΛΑΚΤΙΚΗ ΚΙΝΗΣΗ   ΚΑΘΗΓΗΤΩΝ</t>
  </si>
  <si>
    <t>ΠΕΙΡΑΙΑ</t>
  </si>
  <si>
    <t>ΔΗΑΡΜΕ</t>
  </si>
  <si>
    <t>ΕΚΛΟΓΕΣ ΑΙΡΕΤΩΝ
ΓΙΑ ΤΟ ΚΥΣΔΕ (2012)</t>
  </si>
  <si>
    <t xml:space="preserve"> ΣΥΝΕΡΓΑΖΟΜΕΝΕΣ ΕΚΠΑΙΔΕΥΤΙΚΕΣ ΚΙΝΗΣΕΙΣ</t>
  </si>
  <si>
    <t>ΣΥΝΕΡΓΑΖΟΜΕΝΕΣ ΕΚΠΑΙΔΕΥΤΙΚΕΣ ΚΙΝΗΣΕΙΣ</t>
  </si>
  <si>
    <t>ΕΚΛΟΓΕΣ ΑΙΡΕΤΩΝ ΓΙΑ ΤΟ ΚΥΣΔΕ (2012)</t>
  </si>
  <si>
    <t>87.890</t>
  </si>
  <si>
    <t>65.970</t>
  </si>
  <si>
    <t>60.451</t>
  </si>
  <si>
    <t>5.519</t>
  </si>
  <si>
    <t>24,94%</t>
  </si>
  <si>
    <t>ΕΛΑΒΑΝ ΚΑΤΑ ΣΥΝΔΥΑΣΜΟ</t>
  </si>
  <si>
    <t>1.701</t>
  </si>
  <si>
    <t>2,81%</t>
  </si>
  <si>
    <t xml:space="preserve">ΑΓΩΝΙΣΤΙΚΕΣ ΠΑΡΕΜΒΑΣΕΙΣ ΣΥΣΠΕΙΡΩΣΕΙΣ ΚΙΝΗΣΕΙΣ </t>
  </si>
  <si>
    <t>7.959</t>
  </si>
  <si>
    <t>13,17%</t>
  </si>
  <si>
    <t>13.765</t>
  </si>
  <si>
    <t>22,77%</t>
  </si>
  <si>
    <t>1.930</t>
  </si>
  <si>
    <t>3,19%</t>
  </si>
  <si>
    <t>7.501</t>
  </si>
  <si>
    <t>12,41%</t>
  </si>
  <si>
    <t xml:space="preserve">ΟΛΟΙ ΜΑΖΙ </t>
  </si>
  <si>
    <t>4.648</t>
  </si>
  <si>
    <t>7,69%</t>
  </si>
  <si>
    <t>8.338</t>
  </si>
  <si>
    <t>13,79%</t>
  </si>
  <si>
    <t>12.146</t>
  </si>
  <si>
    <t>20,09%</t>
  </si>
  <si>
    <t>ΧΕΚ</t>
  </si>
  <si>
    <t>2.463</t>
  </si>
  <si>
    <t>4,07%</t>
  </si>
  <si>
    <t>100,00%</t>
  </si>
  <si>
    <t>ANL</t>
  </si>
</sst>
</file>

<file path=xl/styles.xml><?xml version="1.0" encoding="utf-8"?>
<styleSheet xmlns="http://schemas.openxmlformats.org/spreadsheetml/2006/main">
  <fonts count="16">
    <font>
      <sz val="10"/>
      <name val="Arial"/>
      <charset val="161"/>
    </font>
    <font>
      <b/>
      <sz val="12"/>
      <name val="Arial Greek"/>
      <family val="2"/>
      <charset val="161"/>
    </font>
    <font>
      <b/>
      <sz val="10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family val="2"/>
      <charset val="161"/>
    </font>
    <font>
      <b/>
      <sz val="12"/>
      <color indexed="10"/>
      <name val="Arial Greek"/>
      <family val="2"/>
      <charset val="161"/>
    </font>
    <font>
      <b/>
      <sz val="10"/>
      <color indexed="10"/>
      <name val="Arial Greek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0"/>
      <name val="Times New Roman"/>
      <family val="1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8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" fillId="0" borderId="1" xfId="0" applyFont="1" applyBorder="1"/>
    <xf numFmtId="3" fontId="4" fillId="0" borderId="2" xfId="0" applyNumberFormat="1" applyFont="1" applyBorder="1" applyAlignment="1" applyProtection="1">
      <alignment horizontal="center"/>
      <protection locked="0"/>
    </xf>
    <xf numFmtId="3" fontId="3" fillId="0" borderId="4" xfId="0" applyNumberFormat="1" applyFont="1" applyBorder="1" applyAlignment="1" applyProtection="1">
      <alignment horizontal="center"/>
      <protection locked="0"/>
    </xf>
    <xf numFmtId="0" fontId="1" fillId="0" borderId="5" xfId="0" applyFont="1" applyBorder="1"/>
    <xf numFmtId="3" fontId="4" fillId="0" borderId="6" xfId="0" applyNumberFormat="1" applyFont="1" applyBorder="1" applyAlignment="1" applyProtection="1">
      <alignment horizontal="center"/>
      <protection locked="0"/>
    </xf>
    <xf numFmtId="3" fontId="4" fillId="0" borderId="6" xfId="0" applyNumberFormat="1" applyFont="1" applyBorder="1" applyAlignment="1" applyProtection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4" fillId="0" borderId="10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0" fontId="4" fillId="0" borderId="2" xfId="0" applyNumberFormat="1" applyFont="1" applyBorder="1" applyAlignment="1" applyProtection="1">
      <alignment horizontal="center"/>
      <protection locked="0"/>
    </xf>
    <xf numFmtId="10" fontId="4" fillId="0" borderId="3" xfId="0" applyNumberFormat="1" applyFont="1" applyBorder="1" applyAlignment="1" applyProtection="1">
      <alignment horizontal="center"/>
      <protection locked="0"/>
    </xf>
    <xf numFmtId="10" fontId="4" fillId="0" borderId="6" xfId="0" applyNumberFormat="1" applyFont="1" applyBorder="1" applyAlignment="1" applyProtection="1">
      <alignment horizontal="center"/>
      <protection locked="0"/>
    </xf>
    <xf numFmtId="10" fontId="4" fillId="0" borderId="12" xfId="0" applyNumberFormat="1" applyFont="1" applyBorder="1" applyAlignment="1" applyProtection="1">
      <alignment horizontal="center"/>
      <protection locked="0"/>
    </xf>
    <xf numFmtId="10" fontId="4" fillId="0" borderId="10" xfId="0" applyNumberFormat="1" applyFont="1" applyBorder="1" applyAlignment="1" applyProtection="1">
      <alignment horizontal="center"/>
      <protection locked="0"/>
    </xf>
    <xf numFmtId="10" fontId="4" fillId="0" borderId="13" xfId="0" applyNumberFormat="1" applyFont="1" applyBorder="1" applyAlignment="1" applyProtection="1">
      <alignment horizontal="center"/>
      <protection locked="0"/>
    </xf>
    <xf numFmtId="10" fontId="4" fillId="0" borderId="9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vertical="center" wrapText="1"/>
    </xf>
    <xf numFmtId="0" fontId="8" fillId="0" borderId="0" xfId="0" applyFont="1" applyAlignment="1">
      <alignment horizontal="center" textRotation="90" wrapText="1"/>
    </xf>
    <xf numFmtId="10" fontId="4" fillId="0" borderId="6" xfId="0" applyNumberFormat="1" applyFont="1" applyBorder="1" applyAlignment="1">
      <alignment horizontal="center"/>
    </xf>
    <xf numFmtId="3" fontId="4" fillId="0" borderId="15" xfId="0" applyNumberFormat="1" applyFont="1" applyBorder="1" applyAlignment="1" applyProtection="1">
      <alignment horizontal="center"/>
      <protection locked="0"/>
    </xf>
    <xf numFmtId="3" fontId="4" fillId="0" borderId="16" xfId="0" applyNumberFormat="1" applyFont="1" applyBorder="1" applyAlignment="1" applyProtection="1">
      <alignment horizontal="center"/>
      <protection locked="0"/>
    </xf>
    <xf numFmtId="3" fontId="4" fillId="0" borderId="17" xfId="0" applyNumberFormat="1" applyFont="1" applyBorder="1" applyAlignment="1" applyProtection="1">
      <alignment horizontal="center"/>
      <protection locked="0"/>
    </xf>
    <xf numFmtId="3" fontId="3" fillId="0" borderId="18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Alignment="1">
      <alignment horizontal="center" textRotation="90" wrapText="1"/>
    </xf>
    <xf numFmtId="0" fontId="5" fillId="0" borderId="19" xfId="0" applyFont="1" applyBorder="1" applyAlignment="1">
      <alignment horizontal="center"/>
    </xf>
    <xf numFmtId="10" fontId="6" fillId="0" borderId="18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3" fillId="0" borderId="20" xfId="0" applyNumberFormat="1" applyFont="1" applyBorder="1" applyAlignment="1" applyProtection="1">
      <alignment horizontal="center"/>
      <protection locked="0"/>
    </xf>
    <xf numFmtId="3" fontId="6" fillId="0" borderId="4" xfId="0" applyNumberFormat="1" applyFont="1" applyBorder="1" applyAlignment="1" applyProtection="1">
      <alignment horizontal="center"/>
      <protection locked="0"/>
    </xf>
    <xf numFmtId="3" fontId="6" fillId="0" borderId="21" xfId="0" applyNumberFormat="1" applyFont="1" applyBorder="1" applyAlignment="1" applyProtection="1">
      <alignment horizontal="center"/>
      <protection locked="0"/>
    </xf>
    <xf numFmtId="3" fontId="6" fillId="0" borderId="2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 shrinkToFi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10" fontId="6" fillId="0" borderId="6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3" fontId="4" fillId="0" borderId="24" xfId="0" applyNumberFormat="1" applyFont="1" applyBorder="1" applyAlignment="1" applyProtection="1">
      <alignment horizontal="center"/>
      <protection locked="0"/>
    </xf>
    <xf numFmtId="3" fontId="4" fillId="0" borderId="25" xfId="0" applyNumberFormat="1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6" xfId="3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</xf>
    <xf numFmtId="0" fontId="4" fillId="0" borderId="6" xfId="2" applyFont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0" xfId="0" applyFont="1"/>
    <xf numFmtId="0" fontId="8" fillId="0" borderId="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4" applyNumberFormat="1" applyFont="1" applyFill="1" applyBorder="1" applyAlignment="1" applyProtection="1">
      <alignment vertical="top"/>
    </xf>
    <xf numFmtId="0" fontId="8" fillId="0" borderId="6" xfId="4" applyNumberFormat="1" applyFont="1" applyFill="1" applyBorder="1" applyAlignment="1" applyProtection="1">
      <alignment vertical="top"/>
    </xf>
    <xf numFmtId="0" fontId="8" fillId="0" borderId="0" xfId="4" applyNumberFormat="1" applyFont="1" applyFill="1" applyBorder="1" applyAlignment="1" applyProtection="1">
      <alignment vertical="top"/>
    </xf>
    <xf numFmtId="0" fontId="11" fillId="0" borderId="16" xfId="4" applyNumberFormat="1" applyFont="1" applyFill="1" applyBorder="1" applyAlignment="1" applyProtection="1">
      <alignment horizontal="left" vertical="top"/>
    </xf>
    <xf numFmtId="0" fontId="15" fillId="0" borderId="6" xfId="4" applyNumberFormat="1" applyFont="1" applyFill="1" applyBorder="1" applyAlignment="1" applyProtection="1">
      <alignment horizontal="left" vertical="top" indent="1"/>
    </xf>
    <xf numFmtId="0" fontId="11" fillId="0" borderId="6" xfId="4" applyNumberFormat="1" applyFont="1" applyFill="1" applyBorder="1" applyAlignment="1" applyProtection="1">
      <alignment horizontal="center" vertical="top"/>
    </xf>
    <xf numFmtId="0" fontId="15" fillId="0" borderId="6" xfId="4" applyNumberFormat="1" applyFont="1" applyFill="1" applyBorder="1" applyAlignment="1" applyProtection="1">
      <alignment horizontal="center" vertical="top"/>
    </xf>
    <xf numFmtId="0" fontId="15" fillId="0" borderId="6" xfId="4" applyNumberFormat="1" applyFont="1" applyFill="1" applyBorder="1" applyAlignment="1" applyProtection="1">
      <alignment horizontal="center" vertical="top" wrapText="1"/>
    </xf>
    <xf numFmtId="49" fontId="15" fillId="0" borderId="6" xfId="4" applyNumberFormat="1" applyFont="1" applyFill="1" applyBorder="1" applyAlignment="1" applyProtection="1">
      <alignment horizontal="center" vertical="top" wrapText="1"/>
    </xf>
    <xf numFmtId="0" fontId="11" fillId="0" borderId="6" xfId="4" applyNumberFormat="1" applyFont="1" applyFill="1" applyBorder="1" applyAlignment="1" applyProtection="1">
      <alignment horizontal="center" vertical="top" wrapText="1"/>
    </xf>
    <xf numFmtId="0" fontId="8" fillId="0" borderId="6" xfId="4" applyNumberFormat="1" applyFont="1" applyFill="1" applyBorder="1" applyAlignment="1" applyProtection="1">
      <alignment horizontal="left" vertical="top"/>
    </xf>
  </cellXfs>
  <cellStyles count="5">
    <cellStyle name="Βασικό_Αντίγραφο του ΔΥΝΑΜΗ ΚΥΣΔΕ 2012" xfId="1"/>
    <cellStyle name="Βασικό_Φύλλο1" xfId="2"/>
    <cellStyle name="Κανονικό" xfId="0" builtinId="0"/>
    <cellStyle name="Κανονικό 2" xfId="3"/>
    <cellStyle name="Κανονικό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KYSDE_ANAT_ATTIKHS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A19" sqref="A19:IV19"/>
    </sheetView>
  </sheetViews>
  <sheetFormatPr defaultRowHeight="12.75"/>
  <cols>
    <col min="1" max="1" width="50.85546875" style="73" customWidth="1"/>
    <col min="2" max="2" width="11.7109375" style="73" customWidth="1"/>
    <col min="3" max="3" width="9.5703125" style="73" customWidth="1"/>
    <col min="4" max="16384" width="9.140625" style="73"/>
  </cols>
  <sheetData>
    <row r="1" spans="1:3" ht="15.75">
      <c r="A1" s="71" t="s">
        <v>79</v>
      </c>
      <c r="B1" s="72"/>
      <c r="C1" s="72"/>
    </row>
    <row r="2" spans="1:3">
      <c r="B2" s="72"/>
      <c r="C2" s="72"/>
    </row>
    <row r="3" spans="1:3" ht="15.75">
      <c r="A3" s="74" t="s">
        <v>1</v>
      </c>
      <c r="B3" s="75" t="s">
        <v>80</v>
      </c>
      <c r="C3" s="72"/>
    </row>
    <row r="4" spans="1:3" ht="15.75">
      <c r="A4" s="74" t="s">
        <v>2</v>
      </c>
      <c r="B4" s="75" t="s">
        <v>81</v>
      </c>
      <c r="C4" s="72"/>
    </row>
    <row r="5" spans="1:3" ht="15.75">
      <c r="A5" s="74" t="s">
        <v>3</v>
      </c>
      <c r="B5" s="75" t="s">
        <v>82</v>
      </c>
      <c r="C5" s="72"/>
    </row>
    <row r="6" spans="1:3" ht="15.75">
      <c r="A6" s="74" t="s">
        <v>4</v>
      </c>
      <c r="B6" s="75" t="s">
        <v>83</v>
      </c>
      <c r="C6" s="72"/>
    </row>
    <row r="7" spans="1:3" ht="15.75">
      <c r="A7" s="74" t="s">
        <v>5</v>
      </c>
      <c r="B7" s="75" t="s">
        <v>84</v>
      </c>
      <c r="C7" s="72"/>
    </row>
    <row r="8" spans="1:3">
      <c r="B8" s="72"/>
      <c r="C8" s="72"/>
    </row>
    <row r="9" spans="1:3" ht="15.75">
      <c r="A9" s="71" t="s">
        <v>85</v>
      </c>
      <c r="B9" s="72"/>
      <c r="C9" s="72"/>
    </row>
    <row r="10" spans="1:3">
      <c r="B10" s="72"/>
      <c r="C10" s="72"/>
    </row>
    <row r="11" spans="1:3" ht="15">
      <c r="A11" s="76" t="s">
        <v>6</v>
      </c>
      <c r="B11" s="76" t="s">
        <v>7</v>
      </c>
      <c r="C11" s="76" t="s">
        <v>8</v>
      </c>
    </row>
    <row r="12" spans="1:3" ht="15.75">
      <c r="A12" s="77" t="s">
        <v>67</v>
      </c>
      <c r="B12" s="77" t="s">
        <v>86</v>
      </c>
      <c r="C12" s="77" t="s">
        <v>87</v>
      </c>
    </row>
    <row r="13" spans="1:3" ht="31.5">
      <c r="A13" s="78" t="s">
        <v>88</v>
      </c>
      <c r="B13" s="77" t="s">
        <v>89</v>
      </c>
      <c r="C13" s="77" t="s">
        <v>90</v>
      </c>
    </row>
    <row r="14" spans="1:3" ht="15.75">
      <c r="A14" s="77" t="s">
        <v>69</v>
      </c>
      <c r="B14" s="77" t="s">
        <v>91</v>
      </c>
      <c r="C14" s="77" t="s">
        <v>92</v>
      </c>
    </row>
    <row r="15" spans="1:3" ht="15.75">
      <c r="A15" s="78" t="s">
        <v>75</v>
      </c>
      <c r="B15" s="77" t="s">
        <v>93</v>
      </c>
      <c r="C15" s="77" t="s">
        <v>94</v>
      </c>
    </row>
    <row r="16" spans="1:3" ht="15.75">
      <c r="A16" s="77" t="s">
        <v>70</v>
      </c>
      <c r="B16" s="77" t="s">
        <v>95</v>
      </c>
      <c r="C16" s="77" t="s">
        <v>96</v>
      </c>
    </row>
    <row r="17" spans="1:3" ht="15.75">
      <c r="A17" s="79" t="s">
        <v>97</v>
      </c>
      <c r="B17" s="77" t="s">
        <v>98</v>
      </c>
      <c r="C17" s="77" t="s">
        <v>99</v>
      </c>
    </row>
    <row r="18" spans="1:3" ht="15.75">
      <c r="A18" s="77" t="s">
        <v>72</v>
      </c>
      <c r="B18" s="77" t="s">
        <v>100</v>
      </c>
      <c r="C18" s="77" t="s">
        <v>101</v>
      </c>
    </row>
    <row r="19" spans="1:3" ht="31.5">
      <c r="A19" s="78" t="s">
        <v>78</v>
      </c>
      <c r="B19" s="77" t="s">
        <v>102</v>
      </c>
      <c r="C19" s="77" t="s">
        <v>103</v>
      </c>
    </row>
    <row r="20" spans="1:3" ht="15.75">
      <c r="A20" s="80" t="s">
        <v>104</v>
      </c>
      <c r="B20" s="77" t="s">
        <v>105</v>
      </c>
      <c r="C20" s="77" t="s">
        <v>106</v>
      </c>
    </row>
    <row r="21" spans="1:3" ht="15.75">
      <c r="A21" s="81"/>
      <c r="B21" s="77" t="s">
        <v>82</v>
      </c>
      <c r="C21" s="77" t="s">
        <v>107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34"/>
  <sheetViews>
    <sheetView zoomScale="110" zoomScaleNormal="110" workbookViewId="0">
      <pane xSplit="1" ySplit="1" topLeftCell="AV17" activePane="bottomRight" state="frozen"/>
      <selection pane="topRight" activeCell="C1" sqref="C1"/>
      <selection pane="bottomLeft" activeCell="A4" sqref="A4"/>
      <selection pane="bottomRight" activeCell="BE34" sqref="BE34"/>
    </sheetView>
  </sheetViews>
  <sheetFormatPr defaultRowHeight="12.75"/>
  <cols>
    <col min="1" max="1" width="43.42578125" customWidth="1"/>
    <col min="2" max="2" width="9.140625" bestFit="1" customWidth="1"/>
    <col min="3" max="3" width="10" customWidth="1"/>
    <col min="4" max="59" width="8.7109375" bestFit="1" customWidth="1"/>
    <col min="60" max="60" width="9.28515625" bestFit="1" customWidth="1"/>
  </cols>
  <sheetData>
    <row r="1" spans="1:60" s="29" customFormat="1" ht="56.25" customHeight="1" thickBot="1">
      <c r="A1" s="28" t="s">
        <v>76</v>
      </c>
      <c r="B1" s="1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33</v>
      </c>
      <c r="Z1" s="2" t="s">
        <v>34</v>
      </c>
      <c r="AA1" s="2" t="s">
        <v>35</v>
      </c>
      <c r="AB1" s="2" t="s">
        <v>36</v>
      </c>
      <c r="AC1" s="2" t="s">
        <v>37</v>
      </c>
      <c r="AD1" s="2" t="s">
        <v>38</v>
      </c>
      <c r="AE1" s="2" t="s">
        <v>39</v>
      </c>
      <c r="AF1" s="2" t="s">
        <v>40</v>
      </c>
      <c r="AG1" s="2" t="s">
        <v>41</v>
      </c>
      <c r="AH1" s="2" t="s">
        <v>42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2" t="s">
        <v>48</v>
      </c>
      <c r="AO1" s="2" t="s">
        <v>49</v>
      </c>
      <c r="AP1" s="2" t="s">
        <v>50</v>
      </c>
      <c r="AQ1" s="2" t="s">
        <v>51</v>
      </c>
      <c r="AR1" s="2" t="s">
        <v>52</v>
      </c>
      <c r="AS1" s="2" t="s">
        <v>74</v>
      </c>
      <c r="AT1" s="2" t="s">
        <v>53</v>
      </c>
      <c r="AU1" s="2" t="s">
        <v>54</v>
      </c>
      <c r="AV1" s="2" t="s">
        <v>55</v>
      </c>
      <c r="AW1" s="2" t="s">
        <v>56</v>
      </c>
      <c r="AX1" s="2" t="s">
        <v>57</v>
      </c>
      <c r="AY1" s="2" t="s">
        <v>58</v>
      </c>
      <c r="AZ1" s="2" t="s">
        <v>59</v>
      </c>
      <c r="BA1" s="2" t="s">
        <v>60</v>
      </c>
      <c r="BB1" s="2" t="s">
        <v>61</v>
      </c>
      <c r="BC1" s="2" t="s">
        <v>62</v>
      </c>
      <c r="BD1" s="2" t="s">
        <v>63</v>
      </c>
      <c r="BE1" s="2" t="s">
        <v>64</v>
      </c>
      <c r="BF1" s="2" t="s">
        <v>65</v>
      </c>
      <c r="BG1" s="3" t="s">
        <v>66</v>
      </c>
      <c r="BH1" s="35" t="s">
        <v>9</v>
      </c>
    </row>
    <row r="2" spans="1:60" ht="16.5" thickBot="1">
      <c r="A2" s="4" t="s">
        <v>1</v>
      </c>
      <c r="B2" s="65">
        <v>5774</v>
      </c>
      <c r="C2" s="67">
        <v>3644</v>
      </c>
      <c r="D2" s="5">
        <v>4254</v>
      </c>
      <c r="E2" s="48">
        <v>3484</v>
      </c>
      <c r="F2" s="57">
        <v>1963</v>
      </c>
      <c r="G2" s="5">
        <v>803</v>
      </c>
      <c r="H2" s="5">
        <v>725</v>
      </c>
      <c r="I2" s="48">
        <v>664</v>
      </c>
      <c r="J2" s="59">
        <v>3581</v>
      </c>
      <c r="K2" s="5">
        <v>1359</v>
      </c>
      <c r="L2" s="5">
        <v>2838</v>
      </c>
      <c r="M2" s="48">
        <v>1031</v>
      </c>
      <c r="N2" s="48">
        <v>325</v>
      </c>
      <c r="O2" s="61">
        <v>879</v>
      </c>
      <c r="P2" s="56">
        <v>1823</v>
      </c>
      <c r="Q2" s="48">
        <v>1104</v>
      </c>
      <c r="R2" s="5">
        <v>1625</v>
      </c>
      <c r="S2" s="61">
        <v>265</v>
      </c>
      <c r="T2" s="5">
        <v>392</v>
      </c>
      <c r="U2" s="48">
        <f>600+783</f>
        <v>1383</v>
      </c>
      <c r="V2" s="48">
        <v>1355</v>
      </c>
      <c r="W2" s="48">
        <v>2529</v>
      </c>
      <c r="X2" s="48">
        <v>518</v>
      </c>
      <c r="Y2" s="5">
        <v>4103</v>
      </c>
      <c r="Z2" s="5">
        <v>4340</v>
      </c>
      <c r="AA2" s="5">
        <v>1508</v>
      </c>
      <c r="AB2" s="68">
        <v>1112</v>
      </c>
      <c r="AC2" s="48">
        <v>1034</v>
      </c>
      <c r="AD2" s="5">
        <v>484</v>
      </c>
      <c r="AE2" s="48">
        <v>1066</v>
      </c>
      <c r="AF2" s="5">
        <v>391</v>
      </c>
      <c r="AG2" s="5">
        <v>845</v>
      </c>
      <c r="AH2" s="5">
        <v>1557</v>
      </c>
      <c r="AI2" s="48">
        <v>1186</v>
      </c>
      <c r="AJ2" s="48">
        <f>79+72+35+19+93+37+18+15+8+7+146+23+15+10+8+11+55+43+18+19+162+186+261</f>
        <v>1340</v>
      </c>
      <c r="AK2" s="5">
        <v>710</v>
      </c>
      <c r="AL2" s="48">
        <v>2541</v>
      </c>
      <c r="AM2" s="5">
        <v>742</v>
      </c>
      <c r="AN2" s="5">
        <v>1112</v>
      </c>
      <c r="AO2" s="5">
        <v>339</v>
      </c>
      <c r="AP2" s="48">
        <v>1784</v>
      </c>
      <c r="AQ2" s="5">
        <v>1194</v>
      </c>
      <c r="AR2" s="5">
        <v>821</v>
      </c>
      <c r="AS2" s="5">
        <v>4032</v>
      </c>
      <c r="AT2" s="48">
        <v>1349</v>
      </c>
      <c r="AU2" s="48">
        <v>1386</v>
      </c>
      <c r="AV2" s="48">
        <v>569</v>
      </c>
      <c r="AW2" s="48">
        <f>451+365</f>
        <v>816</v>
      </c>
      <c r="AX2" s="5">
        <v>720</v>
      </c>
      <c r="AY2" s="5">
        <v>527</v>
      </c>
      <c r="AZ2" s="5">
        <v>1467</v>
      </c>
      <c r="BA2" s="5">
        <v>1189</v>
      </c>
      <c r="BB2" s="5">
        <v>1282</v>
      </c>
      <c r="BC2" s="48">
        <v>542</v>
      </c>
      <c r="BD2" s="48">
        <v>335</v>
      </c>
      <c r="BE2" s="5">
        <v>985</v>
      </c>
      <c r="BF2" s="48">
        <v>1452</v>
      </c>
      <c r="BG2" s="48">
        <v>712</v>
      </c>
      <c r="BH2" s="34">
        <f>SUM(B2:BG2)</f>
        <v>87890</v>
      </c>
    </row>
    <row r="3" spans="1:60" ht="16.5" thickBot="1">
      <c r="A3" s="7" t="s">
        <v>2</v>
      </c>
      <c r="B3" s="48">
        <v>4057</v>
      </c>
      <c r="C3" s="67">
        <v>2511</v>
      </c>
      <c r="D3" s="8">
        <v>3042</v>
      </c>
      <c r="E3" s="48">
        <v>2763</v>
      </c>
      <c r="F3" s="57">
        <v>1636</v>
      </c>
      <c r="G3" s="8">
        <v>619</v>
      </c>
      <c r="H3" s="8">
        <v>516</v>
      </c>
      <c r="I3" s="48">
        <v>549</v>
      </c>
      <c r="J3" s="59">
        <v>2397</v>
      </c>
      <c r="K3" s="8">
        <v>947</v>
      </c>
      <c r="L3" s="8">
        <v>2411</v>
      </c>
      <c r="M3" s="48">
        <v>785</v>
      </c>
      <c r="N3" s="48">
        <f>226+69</f>
        <v>295</v>
      </c>
      <c r="O3" s="61">
        <v>740</v>
      </c>
      <c r="P3" s="56">
        <v>1444</v>
      </c>
      <c r="Q3" s="48">
        <v>866</v>
      </c>
      <c r="R3" s="8">
        <v>1191</v>
      </c>
      <c r="S3" s="61">
        <v>179</v>
      </c>
      <c r="T3" s="8">
        <v>340</v>
      </c>
      <c r="U3" s="48">
        <f>311+453</f>
        <v>764</v>
      </c>
      <c r="V3" s="48">
        <v>1098</v>
      </c>
      <c r="W3" s="48">
        <v>1795</v>
      </c>
      <c r="X3" s="48">
        <v>375</v>
      </c>
      <c r="Y3" s="8">
        <v>3180</v>
      </c>
      <c r="Z3" s="8">
        <v>3185</v>
      </c>
      <c r="AA3" s="8">
        <v>1224</v>
      </c>
      <c r="AB3" s="69">
        <v>920</v>
      </c>
      <c r="AC3" s="48">
        <v>911</v>
      </c>
      <c r="AD3" s="8">
        <v>418</v>
      </c>
      <c r="AE3" s="48">
        <v>604</v>
      </c>
      <c r="AF3" s="8">
        <v>256</v>
      </c>
      <c r="AG3" s="8">
        <v>648</v>
      </c>
      <c r="AH3" s="8">
        <v>1194</v>
      </c>
      <c r="AI3" s="48">
        <v>912</v>
      </c>
      <c r="AJ3" s="48">
        <f>63+63+27+13+66+22+9+8+6+5+119+20+11+5+6+7+42+31+11+13+135+165+217</f>
        <v>1064</v>
      </c>
      <c r="AK3" s="8">
        <v>545</v>
      </c>
      <c r="AL3" s="48">
        <v>2094</v>
      </c>
      <c r="AM3" s="8">
        <v>545</v>
      </c>
      <c r="AN3" s="8">
        <v>876</v>
      </c>
      <c r="AO3" s="8">
        <v>266</v>
      </c>
      <c r="AP3" s="48">
        <v>1523</v>
      </c>
      <c r="AQ3" s="8">
        <v>1058</v>
      </c>
      <c r="AR3" s="8">
        <v>633</v>
      </c>
      <c r="AS3" s="8">
        <v>2723</v>
      </c>
      <c r="AT3" s="48">
        <v>918</v>
      </c>
      <c r="AU3" s="48">
        <v>1077</v>
      </c>
      <c r="AV3" s="48">
        <v>441</v>
      </c>
      <c r="AW3" s="48">
        <f>268+209</f>
        <v>477</v>
      </c>
      <c r="AX3" s="8">
        <v>531</v>
      </c>
      <c r="AY3" s="8">
        <v>332</v>
      </c>
      <c r="AZ3" s="8">
        <v>1196</v>
      </c>
      <c r="BA3" s="8">
        <v>968</v>
      </c>
      <c r="BB3" s="8">
        <v>875</v>
      </c>
      <c r="BC3" s="48">
        <v>450</v>
      </c>
      <c r="BD3" s="48">
        <v>203</v>
      </c>
      <c r="BE3" s="8">
        <v>808</v>
      </c>
      <c r="BF3" s="48">
        <v>987</v>
      </c>
      <c r="BG3" s="48">
        <v>608</v>
      </c>
      <c r="BH3" s="6">
        <f>SUM(B3:BG3)</f>
        <v>65970</v>
      </c>
    </row>
    <row r="4" spans="1:60" ht="16.5" thickBot="1">
      <c r="A4" s="7" t="s">
        <v>3</v>
      </c>
      <c r="B4" s="48">
        <v>3758</v>
      </c>
      <c r="C4" s="67">
        <v>2329</v>
      </c>
      <c r="D4" s="8">
        <v>2830</v>
      </c>
      <c r="E4" s="48">
        <v>2527</v>
      </c>
      <c r="F4" s="57">
        <v>1458</v>
      </c>
      <c r="G4" s="8">
        <v>569</v>
      </c>
      <c r="H4" s="8">
        <v>464</v>
      </c>
      <c r="I4" s="48">
        <v>492</v>
      </c>
      <c r="J4" s="59">
        <v>2247</v>
      </c>
      <c r="K4" s="8">
        <v>876</v>
      </c>
      <c r="L4" s="8">
        <v>2200</v>
      </c>
      <c r="M4" s="48">
        <v>732</v>
      </c>
      <c r="N4" s="48">
        <f>214+64</f>
        <v>278</v>
      </c>
      <c r="O4" s="61">
        <v>675</v>
      </c>
      <c r="P4" s="56">
        <v>1265</v>
      </c>
      <c r="Q4" s="48">
        <v>820</v>
      </c>
      <c r="R4" s="8">
        <v>1063</v>
      </c>
      <c r="S4" s="61">
        <v>169</v>
      </c>
      <c r="T4" s="8">
        <v>305</v>
      </c>
      <c r="U4" s="48">
        <f>297+411</f>
        <v>708</v>
      </c>
      <c r="V4" s="48">
        <v>1000</v>
      </c>
      <c r="W4" s="48">
        <v>1628</v>
      </c>
      <c r="X4" s="48">
        <v>347</v>
      </c>
      <c r="Y4" s="8">
        <v>2928</v>
      </c>
      <c r="Z4" s="8">
        <v>2961</v>
      </c>
      <c r="AA4" s="8">
        <v>1092</v>
      </c>
      <c r="AB4" s="69">
        <v>840</v>
      </c>
      <c r="AC4" s="69">
        <v>826</v>
      </c>
      <c r="AD4" s="8">
        <v>392</v>
      </c>
      <c r="AE4" s="48">
        <v>570</v>
      </c>
      <c r="AF4" s="8">
        <v>235</v>
      </c>
      <c r="AG4" s="8">
        <v>599</v>
      </c>
      <c r="AH4" s="8">
        <v>1111</v>
      </c>
      <c r="AI4" s="48">
        <v>842</v>
      </c>
      <c r="AJ4" s="48">
        <f>57+61+27+13+57+13+9+8+6+5+112+20+9+5+6+6+40+28+11+13+126+154+200</f>
        <v>986</v>
      </c>
      <c r="AK4" s="8">
        <v>496</v>
      </c>
      <c r="AL4" s="48">
        <v>1889</v>
      </c>
      <c r="AM4" s="8">
        <v>482</v>
      </c>
      <c r="AN4" s="8">
        <v>790</v>
      </c>
      <c r="AO4" s="8">
        <v>241</v>
      </c>
      <c r="AP4" s="48">
        <v>1353</v>
      </c>
      <c r="AQ4" s="8">
        <v>986</v>
      </c>
      <c r="AR4" s="8">
        <v>585</v>
      </c>
      <c r="AS4" s="8">
        <v>2510</v>
      </c>
      <c r="AT4" s="48">
        <v>826</v>
      </c>
      <c r="AU4" s="48">
        <v>995</v>
      </c>
      <c r="AV4" s="48">
        <v>418</v>
      </c>
      <c r="AW4" s="48">
        <f>244+195</f>
        <v>439</v>
      </c>
      <c r="AX4" s="8">
        <v>485</v>
      </c>
      <c r="AY4" s="8">
        <v>305</v>
      </c>
      <c r="AZ4" s="8">
        <v>1065</v>
      </c>
      <c r="BA4" s="8">
        <v>875</v>
      </c>
      <c r="BB4" s="8">
        <v>805</v>
      </c>
      <c r="BC4" s="48">
        <v>411</v>
      </c>
      <c r="BD4" s="48">
        <v>186</v>
      </c>
      <c r="BE4" s="8">
        <v>737</v>
      </c>
      <c r="BF4" s="48">
        <v>897</v>
      </c>
      <c r="BG4" s="48">
        <v>553</v>
      </c>
      <c r="BH4" s="6">
        <f>SUM(B4:BG4)</f>
        <v>60451</v>
      </c>
    </row>
    <row r="5" spans="1:60" ht="16.5" thickBot="1">
      <c r="A5" s="7" t="s">
        <v>4</v>
      </c>
      <c r="B5" s="49">
        <f>IF(B3-B4=0,"-",B3-B4)</f>
        <v>299</v>
      </c>
      <c r="C5" s="67">
        <v>182</v>
      </c>
      <c r="D5" s="9">
        <v>212</v>
      </c>
      <c r="E5" s="48">
        <v>236</v>
      </c>
      <c r="F5" s="58">
        <f>IF(F3-F4=0,"-",F3-F4)</f>
        <v>178</v>
      </c>
      <c r="G5" s="9">
        <v>50</v>
      </c>
      <c r="H5" s="9">
        <v>52</v>
      </c>
      <c r="I5" s="49">
        <f>IF(I3-I4=0,"-",I3-I4)</f>
        <v>57</v>
      </c>
      <c r="J5" s="60">
        <f>IF(J3-J4=0,"-",J3-J4)</f>
        <v>150</v>
      </c>
      <c r="K5" s="9">
        <v>71</v>
      </c>
      <c r="L5" s="9">
        <v>211</v>
      </c>
      <c r="M5" s="49">
        <f>IF(M3-M4=0,"-",M3-M4)</f>
        <v>53</v>
      </c>
      <c r="N5" s="49">
        <f>IF(N3-N4=0,"-",N3-N4)</f>
        <v>17</v>
      </c>
      <c r="O5" s="49">
        <f>IF(O3-O4=0,"-",O3-O4)</f>
        <v>65</v>
      </c>
      <c r="P5" s="49">
        <f>IF(P3-P4=0,"-",P3-P4)</f>
        <v>179</v>
      </c>
      <c r="Q5" s="49">
        <f>IF(Q3-Q4=0,"-",Q3-Q4)</f>
        <v>46</v>
      </c>
      <c r="R5" s="9">
        <v>128</v>
      </c>
      <c r="S5" s="61">
        <v>10</v>
      </c>
      <c r="T5" s="9">
        <v>35</v>
      </c>
      <c r="U5" s="49">
        <f>IF(U3-U4=0,"-",U3-U4)</f>
        <v>56</v>
      </c>
      <c r="V5" s="49">
        <f>IF(V3-V4=0,"-",V3-V4)</f>
        <v>98</v>
      </c>
      <c r="W5" s="49">
        <f>IF(W3-W4=0,"-",W3-W4)</f>
        <v>167</v>
      </c>
      <c r="X5" s="49">
        <f>IF(X3-X4=0,"-",X3-X4)</f>
        <v>28</v>
      </c>
      <c r="Y5" s="9">
        <v>252</v>
      </c>
      <c r="Z5" s="9">
        <v>224</v>
      </c>
      <c r="AA5" s="9">
        <v>132</v>
      </c>
      <c r="AB5" s="69">
        <v>80</v>
      </c>
      <c r="AC5" s="69">
        <v>85</v>
      </c>
      <c r="AD5" s="9">
        <v>26</v>
      </c>
      <c r="AE5" s="49">
        <f>IF(AE3-AE4=0,"-",AE3-AE4)</f>
        <v>34</v>
      </c>
      <c r="AF5" s="9">
        <v>21</v>
      </c>
      <c r="AG5" s="9">
        <v>49</v>
      </c>
      <c r="AH5" s="9">
        <v>83</v>
      </c>
      <c r="AI5" s="49">
        <f>IF(AI3-AI4=0,"-",AI3-AI4)</f>
        <v>70</v>
      </c>
      <c r="AJ5" s="49">
        <f>IF(AJ3-AJ4=0,"-",AJ3-AJ4)</f>
        <v>78</v>
      </c>
      <c r="AK5" s="9">
        <v>49</v>
      </c>
      <c r="AL5" s="49">
        <f>IF(AL3-AL4=0,"-",AL3-AL4)</f>
        <v>205</v>
      </c>
      <c r="AM5" s="9">
        <v>63</v>
      </c>
      <c r="AN5" s="9">
        <v>86</v>
      </c>
      <c r="AO5" s="9">
        <v>25</v>
      </c>
      <c r="AP5" s="49">
        <f>IF(AP3-AP4=0,"-",AP3-AP4)</f>
        <v>170</v>
      </c>
      <c r="AQ5" s="9">
        <v>72</v>
      </c>
      <c r="AR5" s="9">
        <v>48</v>
      </c>
      <c r="AS5" s="9">
        <v>213</v>
      </c>
      <c r="AT5" s="49">
        <f>IF(AT3-AT4=0,"-",AT3-AT4)</f>
        <v>92</v>
      </c>
      <c r="AU5" s="49">
        <f>IF(AU3-AU4=0,"-",AU3-AU4)</f>
        <v>82</v>
      </c>
      <c r="AV5" s="49">
        <f>IF(AV3-AV4=0,"-",AV3-AV4)</f>
        <v>23</v>
      </c>
      <c r="AW5" s="49">
        <f>IF(AW3-AW4=0,"-",AW3-AW4)</f>
        <v>38</v>
      </c>
      <c r="AX5" s="9">
        <v>46</v>
      </c>
      <c r="AY5" s="9">
        <v>27</v>
      </c>
      <c r="AZ5" s="9">
        <v>131</v>
      </c>
      <c r="BA5" s="9">
        <v>93</v>
      </c>
      <c r="BB5" s="9">
        <v>70</v>
      </c>
      <c r="BC5" s="49">
        <f>IF(BC3-BC4=0,"-",BC3-BC4)</f>
        <v>39</v>
      </c>
      <c r="BD5" s="49">
        <f>IF(BD3-BD4=0,"-",BD3-BD4)</f>
        <v>17</v>
      </c>
      <c r="BE5" s="9">
        <v>71</v>
      </c>
      <c r="BF5" s="49">
        <f>IF(BF3-BF4=0,"-",BF3-BF4)</f>
        <v>90</v>
      </c>
      <c r="BG5" s="49">
        <f>IF(BG3-BG4=0,"-",BG3-BG4)</f>
        <v>55</v>
      </c>
      <c r="BH5" s="6">
        <f>SUM(B5:BG5)</f>
        <v>5519</v>
      </c>
    </row>
    <row r="6" spans="1:60" ht="16.5" thickBot="1">
      <c r="A6" s="10" t="s">
        <v>5</v>
      </c>
      <c r="B6" s="30">
        <f>(B2-B3)/B2</f>
        <v>0.29736750952545893</v>
      </c>
      <c r="C6" s="30">
        <f t="shared" ref="C6:BG6" si="0">(C2-C3)/C2</f>
        <v>0.31092206366630076</v>
      </c>
      <c r="D6" s="30">
        <f t="shared" si="0"/>
        <v>0.28490832157968971</v>
      </c>
      <c r="E6" s="30">
        <f t="shared" si="0"/>
        <v>0.20694603903559128</v>
      </c>
      <c r="F6" s="30">
        <f t="shared" si="0"/>
        <v>0.16658176260825266</v>
      </c>
      <c r="G6" s="30">
        <f t="shared" si="0"/>
        <v>0.22914072229140722</v>
      </c>
      <c r="H6" s="30">
        <f t="shared" si="0"/>
        <v>0.28827586206896549</v>
      </c>
      <c r="I6" s="30">
        <f t="shared" si="0"/>
        <v>0.17319277108433734</v>
      </c>
      <c r="J6" s="30">
        <f t="shared" si="0"/>
        <v>0.33063390114493157</v>
      </c>
      <c r="K6" s="30">
        <f t="shared" si="0"/>
        <v>0.30316409124356142</v>
      </c>
      <c r="L6" s="30">
        <f t="shared" si="0"/>
        <v>0.15045806906272022</v>
      </c>
      <c r="M6" s="30">
        <f t="shared" si="0"/>
        <v>0.23860329776915615</v>
      </c>
      <c r="N6" s="30">
        <f t="shared" si="0"/>
        <v>9.2307692307692313E-2</v>
      </c>
      <c r="O6" s="30">
        <f t="shared" si="0"/>
        <v>0.15813424345847554</v>
      </c>
      <c r="P6" s="30">
        <f t="shared" si="0"/>
        <v>0.20789906747120132</v>
      </c>
      <c r="Q6" s="30">
        <f t="shared" si="0"/>
        <v>0.21557971014492755</v>
      </c>
      <c r="R6" s="30">
        <f t="shared" si="0"/>
        <v>0.2670769230769231</v>
      </c>
      <c r="S6" s="30">
        <f t="shared" si="0"/>
        <v>0.32452830188679244</v>
      </c>
      <c r="T6" s="30">
        <f t="shared" si="0"/>
        <v>0.1326530612244898</v>
      </c>
      <c r="U6" s="30">
        <f t="shared" si="0"/>
        <v>0.4475777295733912</v>
      </c>
      <c r="V6" s="30">
        <f t="shared" si="0"/>
        <v>0.1896678966789668</v>
      </c>
      <c r="W6" s="30">
        <f t="shared" si="0"/>
        <v>0.29023329379201268</v>
      </c>
      <c r="X6" s="30">
        <f t="shared" si="0"/>
        <v>0.27606177606177607</v>
      </c>
      <c r="Y6" s="30">
        <f t="shared" si="0"/>
        <v>0.22495734828174507</v>
      </c>
      <c r="Z6" s="30">
        <f t="shared" si="0"/>
        <v>0.2661290322580645</v>
      </c>
      <c r="AA6" s="30">
        <f t="shared" si="0"/>
        <v>0.1883289124668435</v>
      </c>
      <c r="AB6" s="30">
        <f t="shared" si="0"/>
        <v>0.17266187050359713</v>
      </c>
      <c r="AC6" s="30">
        <f t="shared" si="0"/>
        <v>0.11895551257253385</v>
      </c>
      <c r="AD6" s="30">
        <f t="shared" si="0"/>
        <v>0.13636363636363635</v>
      </c>
      <c r="AE6" s="30">
        <f t="shared" si="0"/>
        <v>0.43339587242026267</v>
      </c>
      <c r="AF6" s="30">
        <f t="shared" si="0"/>
        <v>0.34526854219948849</v>
      </c>
      <c r="AG6" s="30">
        <f t="shared" si="0"/>
        <v>0.2331360946745562</v>
      </c>
      <c r="AH6" s="30">
        <f t="shared" si="0"/>
        <v>0.23314065510597304</v>
      </c>
      <c r="AI6" s="30">
        <f t="shared" si="0"/>
        <v>0.23102866779089376</v>
      </c>
      <c r="AJ6" s="30">
        <f t="shared" si="0"/>
        <v>0.20597014925373133</v>
      </c>
      <c r="AK6" s="30">
        <f t="shared" si="0"/>
        <v>0.23239436619718309</v>
      </c>
      <c r="AL6" s="30">
        <f t="shared" si="0"/>
        <v>0.17591499409681227</v>
      </c>
      <c r="AM6" s="30">
        <f t="shared" si="0"/>
        <v>0.26549865229110514</v>
      </c>
      <c r="AN6" s="30">
        <f t="shared" si="0"/>
        <v>0.21223021582733814</v>
      </c>
      <c r="AO6" s="30">
        <f t="shared" si="0"/>
        <v>0.21533923303834809</v>
      </c>
      <c r="AP6" s="30">
        <f t="shared" si="0"/>
        <v>0.14630044843049328</v>
      </c>
      <c r="AQ6" s="30">
        <f t="shared" si="0"/>
        <v>0.11390284757118928</v>
      </c>
      <c r="AR6" s="30">
        <f t="shared" si="0"/>
        <v>0.2289890377588307</v>
      </c>
      <c r="AS6" s="30">
        <f t="shared" si="0"/>
        <v>0.32465277777777779</v>
      </c>
      <c r="AT6" s="30">
        <f t="shared" si="0"/>
        <v>0.31949592290585621</v>
      </c>
      <c r="AU6" s="30">
        <f t="shared" si="0"/>
        <v>0.22294372294372294</v>
      </c>
      <c r="AV6" s="30">
        <f t="shared" si="0"/>
        <v>0.22495606326889278</v>
      </c>
      <c r="AW6" s="30">
        <f t="shared" si="0"/>
        <v>0.41544117647058826</v>
      </c>
      <c r="AX6" s="30">
        <f t="shared" si="0"/>
        <v>0.26250000000000001</v>
      </c>
      <c r="AY6" s="30">
        <f t="shared" si="0"/>
        <v>0.37001897533206829</v>
      </c>
      <c r="AZ6" s="30">
        <f t="shared" si="0"/>
        <v>0.18473074301295161</v>
      </c>
      <c r="BA6" s="30">
        <f t="shared" si="0"/>
        <v>0.18587047939444912</v>
      </c>
      <c r="BB6" s="30">
        <f t="shared" si="0"/>
        <v>0.31747269890795632</v>
      </c>
      <c r="BC6" s="30">
        <f t="shared" si="0"/>
        <v>0.16974169741697417</v>
      </c>
      <c r="BD6" s="30">
        <f t="shared" si="0"/>
        <v>0.39402985074626867</v>
      </c>
      <c r="BE6" s="30">
        <f t="shared" si="0"/>
        <v>0.17969543147208122</v>
      </c>
      <c r="BF6" s="30">
        <f t="shared" si="0"/>
        <v>0.32024793388429751</v>
      </c>
      <c r="BG6" s="30">
        <f t="shared" si="0"/>
        <v>0.14606741573033707</v>
      </c>
      <c r="BH6" s="50">
        <f>IF(BH2="","-",1-((1*BH3)/BH2))</f>
        <v>0.24940266241893272</v>
      </c>
    </row>
    <row r="7" spans="1:60" ht="3.75" customHeight="1" thickBot="1">
      <c r="B7" s="66"/>
      <c r="C7" s="66"/>
      <c r="D7" s="66"/>
      <c r="N7" s="66"/>
      <c r="AB7" s="66"/>
      <c r="AE7" s="66"/>
      <c r="AH7" s="66"/>
      <c r="AI7" s="66"/>
      <c r="AX7" s="66"/>
      <c r="BD7" s="66"/>
    </row>
    <row r="8" spans="1:60" ht="14.25" customHeight="1" thickBot="1">
      <c r="A8" s="11" t="s">
        <v>6</v>
      </c>
      <c r="B8" s="12" t="s">
        <v>7</v>
      </c>
      <c r="C8" s="12" t="s">
        <v>7</v>
      </c>
      <c r="D8" s="12" t="s">
        <v>7</v>
      </c>
      <c r="E8" s="12" t="s">
        <v>7</v>
      </c>
      <c r="F8" s="12" t="s">
        <v>7</v>
      </c>
      <c r="G8" s="12" t="s">
        <v>7</v>
      </c>
      <c r="H8" s="12" t="s">
        <v>7</v>
      </c>
      <c r="I8" s="12" t="s">
        <v>7</v>
      </c>
      <c r="J8" s="12" t="s">
        <v>7</v>
      </c>
      <c r="K8" s="12" t="s">
        <v>7</v>
      </c>
      <c r="L8" s="12" t="s">
        <v>7</v>
      </c>
      <c r="M8" s="12" t="s">
        <v>7</v>
      </c>
      <c r="N8" s="12" t="s">
        <v>7</v>
      </c>
      <c r="O8" s="12" t="s">
        <v>7</v>
      </c>
      <c r="P8" s="12" t="s">
        <v>7</v>
      </c>
      <c r="Q8" s="12" t="s">
        <v>7</v>
      </c>
      <c r="R8" s="12" t="s">
        <v>7</v>
      </c>
      <c r="S8" s="12" t="s">
        <v>7</v>
      </c>
      <c r="T8" s="12" t="s">
        <v>7</v>
      </c>
      <c r="U8" s="12" t="s">
        <v>7</v>
      </c>
      <c r="V8" s="12" t="s">
        <v>7</v>
      </c>
      <c r="W8" s="12" t="s">
        <v>7</v>
      </c>
      <c r="X8" s="12" t="s">
        <v>7</v>
      </c>
      <c r="Y8" s="12" t="s">
        <v>7</v>
      </c>
      <c r="Z8" s="12" t="s">
        <v>7</v>
      </c>
      <c r="AA8" s="62" t="s">
        <v>7</v>
      </c>
      <c r="AB8" s="12" t="s">
        <v>7</v>
      </c>
      <c r="AC8" s="12" t="s">
        <v>7</v>
      </c>
      <c r="AD8" s="12" t="s">
        <v>7</v>
      </c>
      <c r="AE8" s="12" t="s">
        <v>7</v>
      </c>
      <c r="AF8" s="12" t="s">
        <v>7</v>
      </c>
      <c r="AG8" s="12" t="s">
        <v>7</v>
      </c>
      <c r="AH8" s="12" t="s">
        <v>7</v>
      </c>
      <c r="AI8" s="12" t="s">
        <v>7</v>
      </c>
      <c r="AJ8" s="12" t="s">
        <v>7</v>
      </c>
      <c r="AK8" s="12" t="s">
        <v>7</v>
      </c>
      <c r="AL8" s="12" t="s">
        <v>7</v>
      </c>
      <c r="AM8" s="12" t="s">
        <v>7</v>
      </c>
      <c r="AN8" s="12" t="s">
        <v>7</v>
      </c>
      <c r="AO8" s="12" t="s">
        <v>7</v>
      </c>
      <c r="AP8" s="12" t="s">
        <v>7</v>
      </c>
      <c r="AQ8" s="12" t="s">
        <v>7</v>
      </c>
      <c r="AR8" s="12" t="s">
        <v>7</v>
      </c>
      <c r="AS8" s="12" t="s">
        <v>7</v>
      </c>
      <c r="AT8" s="12" t="s">
        <v>7</v>
      </c>
      <c r="AU8" s="12" t="s">
        <v>7</v>
      </c>
      <c r="AV8" s="12" t="s">
        <v>7</v>
      </c>
      <c r="AW8" s="12" t="s">
        <v>7</v>
      </c>
      <c r="AX8" s="12" t="s">
        <v>7</v>
      </c>
      <c r="AY8" s="12" t="s">
        <v>7</v>
      </c>
      <c r="AZ8" s="12" t="s">
        <v>7</v>
      </c>
      <c r="BA8" s="12" t="s">
        <v>7</v>
      </c>
      <c r="BB8" s="12" t="s">
        <v>7</v>
      </c>
      <c r="BC8" s="12" t="s">
        <v>7</v>
      </c>
      <c r="BD8" s="12" t="s">
        <v>7</v>
      </c>
      <c r="BE8" s="12" t="s">
        <v>7</v>
      </c>
      <c r="BF8" s="12" t="s">
        <v>7</v>
      </c>
      <c r="BG8" s="12" t="s">
        <v>7</v>
      </c>
      <c r="BH8" s="39" t="s">
        <v>0</v>
      </c>
    </row>
    <row r="9" spans="1:60" ht="15" thickBot="1">
      <c r="A9" s="44" t="s">
        <v>67</v>
      </c>
      <c r="B9" s="65">
        <v>74</v>
      </c>
      <c r="C9" s="67">
        <v>63</v>
      </c>
      <c r="D9" s="5">
        <v>70</v>
      </c>
      <c r="E9" s="5">
        <v>63</v>
      </c>
      <c r="F9" s="57">
        <v>38</v>
      </c>
      <c r="G9" s="5">
        <v>20</v>
      </c>
      <c r="H9" s="5">
        <v>11</v>
      </c>
      <c r="I9" s="48">
        <v>17</v>
      </c>
      <c r="J9" s="5">
        <v>72</v>
      </c>
      <c r="K9" s="5">
        <v>16</v>
      </c>
      <c r="L9" s="5">
        <v>32</v>
      </c>
      <c r="M9" s="48">
        <v>20</v>
      </c>
      <c r="N9" s="48">
        <v>10</v>
      </c>
      <c r="O9" s="5">
        <v>44</v>
      </c>
      <c r="P9" s="56">
        <v>32</v>
      </c>
      <c r="Q9" s="5">
        <v>23</v>
      </c>
      <c r="R9" s="5">
        <v>55</v>
      </c>
      <c r="S9" s="5">
        <v>7</v>
      </c>
      <c r="T9" s="5">
        <v>14</v>
      </c>
      <c r="U9" s="48">
        <f>2+8</f>
        <v>10</v>
      </c>
      <c r="V9" s="48">
        <v>49</v>
      </c>
      <c r="W9" s="48">
        <v>49</v>
      </c>
      <c r="X9" s="48">
        <v>12</v>
      </c>
      <c r="Y9" s="5">
        <v>62</v>
      </c>
      <c r="Z9" s="5">
        <v>58</v>
      </c>
      <c r="AA9" s="64">
        <f>9+9+10</f>
        <v>28</v>
      </c>
      <c r="AB9" s="69">
        <v>36</v>
      </c>
      <c r="AC9" s="48">
        <v>17</v>
      </c>
      <c r="AD9" s="5">
        <v>7</v>
      </c>
      <c r="AE9" s="48">
        <v>18</v>
      </c>
      <c r="AF9" s="5">
        <v>6</v>
      </c>
      <c r="AG9" s="5">
        <v>25</v>
      </c>
      <c r="AH9" s="5">
        <v>37</v>
      </c>
      <c r="AI9" s="48">
        <v>21</v>
      </c>
      <c r="AJ9" s="48">
        <f>1+1+0+1+4+4+0+0+1+0+3+0+1+0+1+0+5+0+0+10+4+4+4</f>
        <v>44</v>
      </c>
      <c r="AK9" s="5">
        <v>19</v>
      </c>
      <c r="AL9" s="48">
        <v>56</v>
      </c>
      <c r="AM9" s="55">
        <v>17</v>
      </c>
      <c r="AN9" s="5">
        <v>22</v>
      </c>
      <c r="AO9" s="5">
        <v>3</v>
      </c>
      <c r="AP9" s="48">
        <v>43</v>
      </c>
      <c r="AQ9" s="5">
        <v>35</v>
      </c>
      <c r="AR9" s="5">
        <v>18</v>
      </c>
      <c r="AS9" s="5">
        <v>51</v>
      </c>
      <c r="AT9" s="48">
        <v>27</v>
      </c>
      <c r="AU9" s="5">
        <v>40</v>
      </c>
      <c r="AV9" s="48">
        <v>12</v>
      </c>
      <c r="AW9" s="48">
        <v>6</v>
      </c>
      <c r="AX9" s="5">
        <v>13</v>
      </c>
      <c r="AY9" s="5">
        <v>10</v>
      </c>
      <c r="AZ9" s="5">
        <v>52</v>
      </c>
      <c r="BA9" s="5">
        <v>17</v>
      </c>
      <c r="BB9" s="5">
        <v>31</v>
      </c>
      <c r="BC9" s="48">
        <v>6</v>
      </c>
      <c r="BD9" s="48">
        <v>2</v>
      </c>
      <c r="BE9" s="5">
        <v>17</v>
      </c>
      <c r="BF9" s="48">
        <v>27</v>
      </c>
      <c r="BG9" s="31">
        <v>17</v>
      </c>
      <c r="BH9" s="40">
        <f>SUM(B9:BG9)</f>
        <v>1701</v>
      </c>
    </row>
    <row r="10" spans="1:60" ht="26.25" thickBot="1">
      <c r="A10" s="45" t="s">
        <v>68</v>
      </c>
      <c r="B10" s="48">
        <v>698</v>
      </c>
      <c r="C10" s="67">
        <v>170</v>
      </c>
      <c r="D10" s="8">
        <v>666</v>
      </c>
      <c r="E10" s="8">
        <v>553</v>
      </c>
      <c r="F10" s="57">
        <v>133</v>
      </c>
      <c r="G10" s="8">
        <v>46</v>
      </c>
      <c r="H10" s="8">
        <v>48</v>
      </c>
      <c r="I10" s="48">
        <v>31</v>
      </c>
      <c r="J10" s="8">
        <v>332</v>
      </c>
      <c r="K10" s="8">
        <v>281</v>
      </c>
      <c r="L10" s="8">
        <v>351</v>
      </c>
      <c r="M10" s="48">
        <v>88</v>
      </c>
      <c r="N10" s="48">
        <v>8</v>
      </c>
      <c r="O10" s="8">
        <v>89</v>
      </c>
      <c r="P10" s="56">
        <v>151</v>
      </c>
      <c r="Q10" s="8">
        <v>153</v>
      </c>
      <c r="R10" s="8">
        <v>98</v>
      </c>
      <c r="S10" s="8">
        <v>37</v>
      </c>
      <c r="T10" s="8">
        <v>15</v>
      </c>
      <c r="U10" s="48">
        <f>151+62</f>
        <v>213</v>
      </c>
      <c r="V10" s="48">
        <v>85</v>
      </c>
      <c r="W10" s="48">
        <v>170</v>
      </c>
      <c r="X10" s="48">
        <v>52</v>
      </c>
      <c r="Y10" s="8">
        <v>168</v>
      </c>
      <c r="Z10" s="8">
        <v>496</v>
      </c>
      <c r="AA10" s="64">
        <f>81+68+65</f>
        <v>214</v>
      </c>
      <c r="AB10" s="69">
        <v>78</v>
      </c>
      <c r="AC10" s="48">
        <v>46</v>
      </c>
      <c r="AD10" s="8">
        <v>19</v>
      </c>
      <c r="AE10" s="48">
        <v>81</v>
      </c>
      <c r="AF10" s="8">
        <v>31</v>
      </c>
      <c r="AG10" s="8">
        <v>36</v>
      </c>
      <c r="AH10" s="8">
        <v>64</v>
      </c>
      <c r="AI10" s="48">
        <v>92</v>
      </c>
      <c r="AJ10" s="48">
        <f>10+8+4+1+20+2+2+1+0+2+5+3+1+0+0+0+12+12+0+0+17+10+66</f>
        <v>176</v>
      </c>
      <c r="AK10" s="8">
        <v>21</v>
      </c>
      <c r="AL10" s="48">
        <v>277</v>
      </c>
      <c r="AM10" s="55">
        <v>36</v>
      </c>
      <c r="AN10" s="8">
        <v>128</v>
      </c>
      <c r="AO10" s="8">
        <v>19</v>
      </c>
      <c r="AP10" s="48">
        <v>84</v>
      </c>
      <c r="AQ10" s="8">
        <v>76</v>
      </c>
      <c r="AR10" s="8">
        <v>61</v>
      </c>
      <c r="AS10" s="8">
        <v>406</v>
      </c>
      <c r="AT10" s="48">
        <v>55</v>
      </c>
      <c r="AU10" s="8">
        <v>57</v>
      </c>
      <c r="AV10" s="48">
        <v>56</v>
      </c>
      <c r="AW10" s="48">
        <v>38</v>
      </c>
      <c r="AX10" s="8">
        <v>58</v>
      </c>
      <c r="AY10" s="8">
        <v>74</v>
      </c>
      <c r="AZ10" s="8">
        <v>57</v>
      </c>
      <c r="BA10" s="8">
        <v>33</v>
      </c>
      <c r="BB10" s="8">
        <v>68</v>
      </c>
      <c r="BC10" s="48">
        <v>9</v>
      </c>
      <c r="BD10" s="48">
        <v>19</v>
      </c>
      <c r="BE10" s="8">
        <v>115</v>
      </c>
      <c r="BF10" s="48">
        <v>214</v>
      </c>
      <c r="BG10" s="32">
        <v>29</v>
      </c>
      <c r="BH10" s="41">
        <f t="shared" ref="BH10:BH17" si="1">SUM(B10:BG10)</f>
        <v>7959</v>
      </c>
    </row>
    <row r="11" spans="1:60" ht="25.5">
      <c r="A11" s="46" t="s">
        <v>77</v>
      </c>
      <c r="B11" s="48">
        <v>858</v>
      </c>
      <c r="C11" s="67">
        <v>510</v>
      </c>
      <c r="D11" s="8">
        <v>515</v>
      </c>
      <c r="E11" s="8">
        <v>766</v>
      </c>
      <c r="F11" s="57">
        <v>352</v>
      </c>
      <c r="G11" s="8">
        <v>77</v>
      </c>
      <c r="H11" s="8">
        <v>49</v>
      </c>
      <c r="I11" s="48">
        <v>85</v>
      </c>
      <c r="J11" s="8">
        <v>557</v>
      </c>
      <c r="K11" s="8">
        <v>184</v>
      </c>
      <c r="L11" s="8">
        <v>380</v>
      </c>
      <c r="M11" s="48">
        <v>146</v>
      </c>
      <c r="N11" s="48">
        <v>27</v>
      </c>
      <c r="O11" s="8">
        <v>85</v>
      </c>
      <c r="P11" s="56">
        <v>217</v>
      </c>
      <c r="Q11" s="8">
        <v>73</v>
      </c>
      <c r="R11" s="8">
        <v>227</v>
      </c>
      <c r="S11" s="8">
        <v>21</v>
      </c>
      <c r="T11" s="8">
        <v>55</v>
      </c>
      <c r="U11" s="48">
        <f>37+110</f>
        <v>147</v>
      </c>
      <c r="V11" s="48">
        <v>206</v>
      </c>
      <c r="W11" s="48">
        <v>406</v>
      </c>
      <c r="X11" s="48">
        <v>103</v>
      </c>
      <c r="Y11" s="8">
        <v>578</v>
      </c>
      <c r="Z11" s="8">
        <v>659</v>
      </c>
      <c r="AA11" s="64">
        <f>34+46+49</f>
        <v>129</v>
      </c>
      <c r="AB11" s="70">
        <v>132</v>
      </c>
      <c r="AC11" s="48">
        <v>96</v>
      </c>
      <c r="AD11" s="8">
        <v>66</v>
      </c>
      <c r="AE11" s="48">
        <v>141</v>
      </c>
      <c r="AF11" s="8">
        <v>29</v>
      </c>
      <c r="AG11" s="8">
        <v>155</v>
      </c>
      <c r="AH11" s="8">
        <v>230</v>
      </c>
      <c r="AI11" s="48">
        <v>118</v>
      </c>
      <c r="AJ11" s="48">
        <f>16+8+14+2+10+3+2+1+2+3+75+9+5+0+3+6+7+2+5+3+59+64+35</f>
        <v>334</v>
      </c>
      <c r="AK11" s="8">
        <v>97</v>
      </c>
      <c r="AL11" s="48">
        <v>297</v>
      </c>
      <c r="AM11" s="54">
        <v>163</v>
      </c>
      <c r="AN11" s="8">
        <v>120</v>
      </c>
      <c r="AO11" s="8">
        <v>93</v>
      </c>
      <c r="AP11" s="48">
        <v>251</v>
      </c>
      <c r="AQ11" s="8">
        <v>217</v>
      </c>
      <c r="AR11" s="8">
        <v>108</v>
      </c>
      <c r="AS11" s="8">
        <v>373</v>
      </c>
      <c r="AT11" s="48">
        <v>134</v>
      </c>
      <c r="AU11" s="8">
        <v>109</v>
      </c>
      <c r="AV11" s="48">
        <v>109</v>
      </c>
      <c r="AW11" s="48">
        <f>93+79</f>
        <v>172</v>
      </c>
      <c r="AX11" s="8">
        <v>48</v>
      </c>
      <c r="AY11" s="8">
        <v>52</v>
      </c>
      <c r="AZ11" s="8">
        <v>85</v>
      </c>
      <c r="BA11" s="8">
        <v>104</v>
      </c>
      <c r="BB11" s="8">
        <v>154</v>
      </c>
      <c r="BC11" s="48">
        <v>100</v>
      </c>
      <c r="BD11" s="48">
        <v>36</v>
      </c>
      <c r="BE11" s="8">
        <v>160</v>
      </c>
      <c r="BF11" s="48">
        <v>314</v>
      </c>
      <c r="BG11" s="32">
        <v>137</v>
      </c>
      <c r="BH11" s="41">
        <f t="shared" si="1"/>
        <v>12146</v>
      </c>
    </row>
    <row r="12" spans="1:60" ht="14.25">
      <c r="A12" s="47" t="s">
        <v>69</v>
      </c>
      <c r="B12" s="48">
        <v>873</v>
      </c>
      <c r="C12" s="67">
        <v>554</v>
      </c>
      <c r="D12" s="8">
        <v>571</v>
      </c>
      <c r="E12" s="8">
        <v>406</v>
      </c>
      <c r="F12" s="57">
        <v>432</v>
      </c>
      <c r="G12" s="8">
        <v>193</v>
      </c>
      <c r="H12" s="8">
        <v>133</v>
      </c>
      <c r="I12" s="48">
        <v>101</v>
      </c>
      <c r="J12" s="8">
        <v>455</v>
      </c>
      <c r="K12" s="8">
        <v>177</v>
      </c>
      <c r="L12" s="8">
        <v>610</v>
      </c>
      <c r="M12" s="48">
        <v>186</v>
      </c>
      <c r="N12" s="48">
        <f>58+38</f>
        <v>96</v>
      </c>
      <c r="O12" s="8">
        <v>189</v>
      </c>
      <c r="P12" s="56">
        <v>221</v>
      </c>
      <c r="Q12" s="8">
        <v>204</v>
      </c>
      <c r="R12" s="8">
        <v>214</v>
      </c>
      <c r="S12" s="8">
        <v>25</v>
      </c>
      <c r="T12" s="8">
        <v>35</v>
      </c>
      <c r="U12" s="48">
        <f>40+96</f>
        <v>136</v>
      </c>
      <c r="V12" s="48">
        <v>228</v>
      </c>
      <c r="W12" s="48">
        <v>168</v>
      </c>
      <c r="X12" s="48">
        <v>67</v>
      </c>
      <c r="Y12" s="8">
        <v>767</v>
      </c>
      <c r="Z12" s="8">
        <v>645</v>
      </c>
      <c r="AA12" s="64">
        <f>96+110+108</f>
        <v>314</v>
      </c>
      <c r="AB12" s="70">
        <v>214</v>
      </c>
      <c r="AC12" s="48">
        <v>231</v>
      </c>
      <c r="AD12" s="8">
        <v>138</v>
      </c>
      <c r="AE12" s="48">
        <v>91</v>
      </c>
      <c r="AF12" s="8">
        <v>34</v>
      </c>
      <c r="AG12" s="8">
        <v>135</v>
      </c>
      <c r="AH12" s="8">
        <v>341</v>
      </c>
      <c r="AI12" s="48">
        <v>146</v>
      </c>
      <c r="AJ12" s="48">
        <f>9+5+7+1+5+0+0+2+3+0+8+0+1+2+1+0+3+5+1+0+13+24+19</f>
        <v>109</v>
      </c>
      <c r="AK12" s="8">
        <v>148</v>
      </c>
      <c r="AL12" s="48">
        <v>493</v>
      </c>
      <c r="AM12" s="55">
        <v>73</v>
      </c>
      <c r="AN12" s="8">
        <v>237</v>
      </c>
      <c r="AO12" s="8">
        <v>29</v>
      </c>
      <c r="AP12" s="48">
        <v>298</v>
      </c>
      <c r="AQ12" s="8">
        <v>250</v>
      </c>
      <c r="AR12" s="8">
        <v>114</v>
      </c>
      <c r="AS12" s="8">
        <v>425</v>
      </c>
      <c r="AT12" s="48">
        <v>257</v>
      </c>
      <c r="AU12" s="8">
        <v>283</v>
      </c>
      <c r="AV12" s="48">
        <v>112</v>
      </c>
      <c r="AW12" s="48">
        <f>19+26</f>
        <v>45</v>
      </c>
      <c r="AX12" s="8">
        <v>114</v>
      </c>
      <c r="AY12" s="8">
        <v>52</v>
      </c>
      <c r="AZ12" s="8">
        <v>411</v>
      </c>
      <c r="BA12" s="8">
        <v>283</v>
      </c>
      <c r="BB12" s="8">
        <v>158</v>
      </c>
      <c r="BC12" s="48">
        <v>124</v>
      </c>
      <c r="BD12" s="48">
        <v>53</v>
      </c>
      <c r="BE12" s="8">
        <v>201</v>
      </c>
      <c r="BF12" s="48">
        <v>89</v>
      </c>
      <c r="BG12" s="32">
        <v>77</v>
      </c>
      <c r="BH12" s="41">
        <f t="shared" si="1"/>
        <v>13765</v>
      </c>
    </row>
    <row r="13" spans="1:60" ht="14.25">
      <c r="A13" s="47" t="s">
        <v>70</v>
      </c>
      <c r="B13" s="48">
        <v>470</v>
      </c>
      <c r="C13" s="67">
        <v>282</v>
      </c>
      <c r="D13" s="8">
        <v>387</v>
      </c>
      <c r="E13" s="8">
        <v>196</v>
      </c>
      <c r="F13" s="57">
        <v>140</v>
      </c>
      <c r="G13" s="8">
        <v>76</v>
      </c>
      <c r="H13" s="8">
        <v>62</v>
      </c>
      <c r="I13" s="48">
        <v>61</v>
      </c>
      <c r="J13" s="8">
        <v>284</v>
      </c>
      <c r="K13" s="8">
        <v>72</v>
      </c>
      <c r="L13" s="8">
        <v>191</v>
      </c>
      <c r="M13" s="48">
        <v>68</v>
      </c>
      <c r="N13" s="48">
        <v>25</v>
      </c>
      <c r="O13" s="8">
        <v>68</v>
      </c>
      <c r="P13" s="56">
        <v>218</v>
      </c>
      <c r="Q13" s="8">
        <v>93</v>
      </c>
      <c r="R13" s="8">
        <v>115</v>
      </c>
      <c r="S13" s="8">
        <v>15</v>
      </c>
      <c r="T13" s="8">
        <v>88</v>
      </c>
      <c r="U13" s="48">
        <f>25+68</f>
        <v>93</v>
      </c>
      <c r="V13" s="48">
        <v>123</v>
      </c>
      <c r="W13" s="48">
        <v>256</v>
      </c>
      <c r="X13" s="48">
        <v>20</v>
      </c>
      <c r="Y13" s="8">
        <v>487</v>
      </c>
      <c r="Z13" s="8">
        <v>410</v>
      </c>
      <c r="AA13" s="64">
        <f>30+24+43</f>
        <v>97</v>
      </c>
      <c r="AB13" s="70">
        <v>117</v>
      </c>
      <c r="AC13" s="48">
        <v>100</v>
      </c>
      <c r="AD13" s="8">
        <v>31</v>
      </c>
      <c r="AE13" s="48">
        <v>166</v>
      </c>
      <c r="AF13" s="8">
        <v>80</v>
      </c>
      <c r="AG13" s="8">
        <v>65</v>
      </c>
      <c r="AH13" s="8">
        <v>87</v>
      </c>
      <c r="AI13" s="48">
        <v>40</v>
      </c>
      <c r="AJ13" s="48">
        <f>2+11+1+5+6+1+1+2+0+0+12+5+0+0+0+0+4+6+0+0+14+15+20</f>
        <v>105</v>
      </c>
      <c r="AK13" s="8">
        <v>72</v>
      </c>
      <c r="AL13" s="48">
        <v>176</v>
      </c>
      <c r="AM13" s="55">
        <v>40</v>
      </c>
      <c r="AN13" s="8">
        <v>81</v>
      </c>
      <c r="AO13" s="8">
        <v>23</v>
      </c>
      <c r="AP13" s="48">
        <v>173</v>
      </c>
      <c r="AQ13" s="8">
        <v>98</v>
      </c>
      <c r="AR13" s="8">
        <v>35</v>
      </c>
      <c r="AS13" s="8">
        <v>634</v>
      </c>
      <c r="AT13" s="48">
        <v>98</v>
      </c>
      <c r="AU13" s="8">
        <v>156</v>
      </c>
      <c r="AV13" s="48">
        <v>50</v>
      </c>
      <c r="AW13" s="48">
        <f>28+21</f>
        <v>49</v>
      </c>
      <c r="AX13" s="8">
        <v>50</v>
      </c>
      <c r="AY13" s="8">
        <v>46</v>
      </c>
      <c r="AZ13" s="8">
        <v>63</v>
      </c>
      <c r="BA13" s="8">
        <v>162</v>
      </c>
      <c r="BB13" s="8">
        <v>53</v>
      </c>
      <c r="BC13" s="48">
        <v>17</v>
      </c>
      <c r="BD13" s="48">
        <v>33</v>
      </c>
      <c r="BE13" s="8">
        <v>102</v>
      </c>
      <c r="BF13" s="48">
        <v>64</v>
      </c>
      <c r="BG13" s="32">
        <v>38</v>
      </c>
      <c r="BH13" s="41">
        <f t="shared" si="1"/>
        <v>7501</v>
      </c>
    </row>
    <row r="14" spans="1:60" ht="25.5">
      <c r="A14" s="45" t="s">
        <v>71</v>
      </c>
      <c r="B14" s="48">
        <v>194</v>
      </c>
      <c r="C14" s="67">
        <v>187</v>
      </c>
      <c r="D14" s="8">
        <v>126</v>
      </c>
      <c r="E14" s="8">
        <v>139</v>
      </c>
      <c r="F14" s="57">
        <v>92</v>
      </c>
      <c r="G14" s="8">
        <v>50</v>
      </c>
      <c r="H14" s="8">
        <v>39</v>
      </c>
      <c r="I14" s="48">
        <v>43</v>
      </c>
      <c r="J14" s="8">
        <v>140</v>
      </c>
      <c r="K14" s="8">
        <v>33</v>
      </c>
      <c r="L14" s="8">
        <v>141</v>
      </c>
      <c r="M14" s="48">
        <v>85</v>
      </c>
      <c r="N14" s="48">
        <v>22</v>
      </c>
      <c r="O14" s="8">
        <v>73</v>
      </c>
      <c r="P14" s="56">
        <v>83</v>
      </c>
      <c r="Q14" s="8">
        <v>36</v>
      </c>
      <c r="R14" s="8">
        <v>131</v>
      </c>
      <c r="S14" s="8">
        <v>11</v>
      </c>
      <c r="T14" s="8">
        <v>26</v>
      </c>
      <c r="U14" s="48">
        <f>12+20</f>
        <v>32</v>
      </c>
      <c r="V14" s="48">
        <v>61</v>
      </c>
      <c r="W14" s="48">
        <v>208</v>
      </c>
      <c r="X14" s="48">
        <v>10</v>
      </c>
      <c r="Y14" s="8">
        <v>127</v>
      </c>
      <c r="Z14" s="8">
        <v>131</v>
      </c>
      <c r="AA14" s="64">
        <f>23+30+17</f>
        <v>70</v>
      </c>
      <c r="AB14" s="70">
        <v>69</v>
      </c>
      <c r="AC14" s="48">
        <v>212</v>
      </c>
      <c r="AD14" s="8">
        <v>33</v>
      </c>
      <c r="AE14" s="48">
        <v>13</v>
      </c>
      <c r="AF14" s="8">
        <v>11</v>
      </c>
      <c r="AG14" s="8">
        <v>28</v>
      </c>
      <c r="AH14" s="8">
        <v>92</v>
      </c>
      <c r="AI14" s="48">
        <v>54</v>
      </c>
      <c r="AJ14" s="48">
        <f>11+14+1+0+8+0+0+1+0+0+1+0+0+0+1+0+3+1+2+0+6+10+12</f>
        <v>71</v>
      </c>
      <c r="AK14" s="8">
        <v>35</v>
      </c>
      <c r="AL14" s="48">
        <v>118</v>
      </c>
      <c r="AM14" s="55">
        <v>53</v>
      </c>
      <c r="AN14" s="8">
        <v>62</v>
      </c>
      <c r="AO14" s="8">
        <v>13</v>
      </c>
      <c r="AP14" s="48">
        <v>296</v>
      </c>
      <c r="AQ14" s="8">
        <v>68</v>
      </c>
      <c r="AR14" s="8">
        <v>94</v>
      </c>
      <c r="AS14" s="8">
        <v>115</v>
      </c>
      <c r="AT14" s="48">
        <v>63</v>
      </c>
      <c r="AU14" s="8">
        <v>149</v>
      </c>
      <c r="AV14" s="48">
        <v>29</v>
      </c>
      <c r="AW14" s="48">
        <f>20+16</f>
        <v>36</v>
      </c>
      <c r="AX14" s="8">
        <v>42</v>
      </c>
      <c r="AY14" s="8">
        <v>29</v>
      </c>
      <c r="AZ14" s="8">
        <v>96</v>
      </c>
      <c r="BA14" s="8">
        <v>47</v>
      </c>
      <c r="BB14" s="8">
        <v>143</v>
      </c>
      <c r="BC14" s="48">
        <v>36</v>
      </c>
      <c r="BD14" s="48">
        <v>16</v>
      </c>
      <c r="BE14" s="8">
        <v>46</v>
      </c>
      <c r="BF14" s="48">
        <v>42</v>
      </c>
      <c r="BG14" s="32">
        <v>147</v>
      </c>
      <c r="BH14" s="41">
        <f t="shared" si="1"/>
        <v>4648</v>
      </c>
    </row>
    <row r="15" spans="1:60" ht="14.25">
      <c r="A15" s="47" t="s">
        <v>72</v>
      </c>
      <c r="B15" s="48">
        <v>329</v>
      </c>
      <c r="C15" s="67">
        <v>407</v>
      </c>
      <c r="D15" s="8">
        <v>324</v>
      </c>
      <c r="E15" s="8">
        <v>236</v>
      </c>
      <c r="F15" s="57">
        <v>204</v>
      </c>
      <c r="G15" s="8">
        <v>63</v>
      </c>
      <c r="H15" s="8">
        <v>93</v>
      </c>
      <c r="I15" s="48">
        <v>134</v>
      </c>
      <c r="J15" s="8">
        <v>221</v>
      </c>
      <c r="K15" s="8">
        <v>59</v>
      </c>
      <c r="L15" s="8">
        <v>315</v>
      </c>
      <c r="M15" s="48">
        <v>90</v>
      </c>
      <c r="N15" s="48">
        <v>59</v>
      </c>
      <c r="O15" s="8">
        <v>82</v>
      </c>
      <c r="P15" s="56">
        <v>268</v>
      </c>
      <c r="Q15" s="8">
        <v>154</v>
      </c>
      <c r="R15" s="8">
        <v>128</v>
      </c>
      <c r="S15" s="8">
        <v>41</v>
      </c>
      <c r="T15" s="8">
        <v>54</v>
      </c>
      <c r="U15" s="48">
        <f>19+31</f>
        <v>50</v>
      </c>
      <c r="V15" s="48">
        <v>202</v>
      </c>
      <c r="W15" s="48">
        <v>259</v>
      </c>
      <c r="X15" s="48">
        <v>42</v>
      </c>
      <c r="Y15" s="8">
        <v>445</v>
      </c>
      <c r="Z15" s="8">
        <v>325</v>
      </c>
      <c r="AA15" s="64">
        <f>65+63+57</f>
        <v>185</v>
      </c>
      <c r="AB15" s="70">
        <v>108</v>
      </c>
      <c r="AC15" s="48">
        <v>91</v>
      </c>
      <c r="AD15" s="8">
        <v>75</v>
      </c>
      <c r="AE15" s="48">
        <v>33</v>
      </c>
      <c r="AF15" s="8">
        <v>13</v>
      </c>
      <c r="AG15" s="8">
        <v>105</v>
      </c>
      <c r="AH15" s="8">
        <v>188</v>
      </c>
      <c r="AI15" s="48">
        <v>209</v>
      </c>
      <c r="AJ15" s="48">
        <f>4+11+0+3+0+0+4+0+0+0+1+2+0+0+0+0+3+0+2+0+5+13+33</f>
        <v>81</v>
      </c>
      <c r="AK15" s="8">
        <v>61</v>
      </c>
      <c r="AL15" s="48">
        <v>370</v>
      </c>
      <c r="AM15" s="55">
        <v>52</v>
      </c>
      <c r="AN15" s="8">
        <v>77</v>
      </c>
      <c r="AO15" s="8">
        <v>46</v>
      </c>
      <c r="AP15" s="48">
        <v>107</v>
      </c>
      <c r="AQ15" s="8">
        <v>160</v>
      </c>
      <c r="AR15" s="8">
        <v>96</v>
      </c>
      <c r="AS15" s="8">
        <v>353</v>
      </c>
      <c r="AT15" s="48">
        <v>134</v>
      </c>
      <c r="AU15" s="8">
        <v>143</v>
      </c>
      <c r="AV15" s="48">
        <v>35</v>
      </c>
      <c r="AW15" s="48">
        <f>23+22</f>
        <v>45</v>
      </c>
      <c r="AX15" s="8">
        <v>132</v>
      </c>
      <c r="AY15" s="8">
        <v>17</v>
      </c>
      <c r="AZ15" s="8">
        <v>200</v>
      </c>
      <c r="BA15" s="8">
        <v>178</v>
      </c>
      <c r="BB15" s="8">
        <v>153</v>
      </c>
      <c r="BC15" s="48">
        <v>89</v>
      </c>
      <c r="BD15" s="48">
        <v>19</v>
      </c>
      <c r="BE15" s="8">
        <v>44</v>
      </c>
      <c r="BF15" s="48">
        <v>68</v>
      </c>
      <c r="BG15" s="32">
        <v>87</v>
      </c>
      <c r="BH15" s="41">
        <f t="shared" si="1"/>
        <v>8338</v>
      </c>
    </row>
    <row r="16" spans="1:60" ht="26.25" thickBot="1">
      <c r="A16" s="45" t="s">
        <v>73</v>
      </c>
      <c r="B16" s="48">
        <v>138</v>
      </c>
      <c r="C16" s="67">
        <v>96</v>
      </c>
      <c r="D16" s="13">
        <v>65</v>
      </c>
      <c r="E16" s="13">
        <v>117</v>
      </c>
      <c r="F16" s="57">
        <v>33</v>
      </c>
      <c r="G16" s="13">
        <v>18</v>
      </c>
      <c r="H16" s="13">
        <v>15</v>
      </c>
      <c r="I16" s="48">
        <v>11</v>
      </c>
      <c r="J16" s="13">
        <v>99</v>
      </c>
      <c r="K16" s="13">
        <v>26</v>
      </c>
      <c r="L16" s="13">
        <v>129</v>
      </c>
      <c r="M16" s="48">
        <v>28</v>
      </c>
      <c r="N16" s="48">
        <v>12</v>
      </c>
      <c r="O16" s="13">
        <v>31</v>
      </c>
      <c r="P16" s="56">
        <v>47</v>
      </c>
      <c r="Q16" s="13">
        <v>71</v>
      </c>
      <c r="R16" s="13">
        <v>46</v>
      </c>
      <c r="S16" s="13">
        <v>7</v>
      </c>
      <c r="T16" s="13">
        <v>7</v>
      </c>
      <c r="U16" s="48">
        <f>4+7</f>
        <v>11</v>
      </c>
      <c r="V16" s="48">
        <v>34</v>
      </c>
      <c r="W16" s="48">
        <v>56</v>
      </c>
      <c r="X16" s="48">
        <v>9</v>
      </c>
      <c r="Y16" s="13">
        <v>170</v>
      </c>
      <c r="Z16" s="13">
        <v>104</v>
      </c>
      <c r="AA16" s="64">
        <f>11+9+10</f>
        <v>30</v>
      </c>
      <c r="AB16" s="70">
        <v>70</v>
      </c>
      <c r="AC16" s="48">
        <v>19</v>
      </c>
      <c r="AD16" s="13">
        <v>15</v>
      </c>
      <c r="AE16" s="48">
        <v>18</v>
      </c>
      <c r="AF16" s="13">
        <v>15</v>
      </c>
      <c r="AG16" s="13">
        <v>30</v>
      </c>
      <c r="AH16" s="13">
        <v>51</v>
      </c>
      <c r="AI16" s="48">
        <v>31</v>
      </c>
      <c r="AJ16" s="48">
        <f>3+3+0+0+3+3+0+1+0+0+6+0+1+3+0+0+2+2+0+0+5+10+8</f>
        <v>50</v>
      </c>
      <c r="AK16" s="13">
        <v>32</v>
      </c>
      <c r="AL16" s="48">
        <v>51</v>
      </c>
      <c r="AM16" s="55">
        <v>33</v>
      </c>
      <c r="AN16" s="13">
        <v>45</v>
      </c>
      <c r="AO16" s="13">
        <v>8</v>
      </c>
      <c r="AP16" s="48">
        <v>60</v>
      </c>
      <c r="AQ16" s="13">
        <v>30</v>
      </c>
      <c r="AR16" s="13">
        <v>33</v>
      </c>
      <c r="AS16" s="13">
        <v>110</v>
      </c>
      <c r="AT16" s="48">
        <v>36</v>
      </c>
      <c r="AU16" s="13">
        <v>37</v>
      </c>
      <c r="AV16" s="48">
        <v>10</v>
      </c>
      <c r="AW16" s="48">
        <f>24+11</f>
        <v>35</v>
      </c>
      <c r="AX16" s="13">
        <v>17</v>
      </c>
      <c r="AY16" s="13">
        <v>12</v>
      </c>
      <c r="AZ16" s="13">
        <v>43</v>
      </c>
      <c r="BA16" s="13">
        <v>26</v>
      </c>
      <c r="BB16" s="13">
        <v>32</v>
      </c>
      <c r="BC16" s="48">
        <v>20</v>
      </c>
      <c r="BD16" s="48">
        <v>3</v>
      </c>
      <c r="BE16" s="13">
        <v>35</v>
      </c>
      <c r="BF16" s="48">
        <v>33</v>
      </c>
      <c r="BG16" s="33">
        <v>13</v>
      </c>
      <c r="BH16" s="42">
        <f t="shared" si="1"/>
        <v>2463</v>
      </c>
    </row>
    <row r="17" spans="1:61" ht="15" thickBot="1">
      <c r="A17" s="51" t="s">
        <v>75</v>
      </c>
      <c r="B17" s="48">
        <v>124</v>
      </c>
      <c r="C17" s="67">
        <v>60</v>
      </c>
      <c r="D17" s="52">
        <v>106</v>
      </c>
      <c r="E17" s="52">
        <v>51</v>
      </c>
      <c r="F17" s="57">
        <v>34</v>
      </c>
      <c r="G17" s="52">
        <v>26</v>
      </c>
      <c r="H17" s="52">
        <v>14</v>
      </c>
      <c r="I17" s="48">
        <v>9</v>
      </c>
      <c r="J17" s="52">
        <v>87</v>
      </c>
      <c r="K17" s="52">
        <v>28</v>
      </c>
      <c r="L17" s="52">
        <v>51</v>
      </c>
      <c r="M17" s="48">
        <v>21</v>
      </c>
      <c r="N17" s="48">
        <v>19</v>
      </c>
      <c r="O17" s="52">
        <v>14</v>
      </c>
      <c r="P17" s="56">
        <v>28</v>
      </c>
      <c r="Q17" s="52">
        <v>13</v>
      </c>
      <c r="R17" s="52">
        <v>49</v>
      </c>
      <c r="S17" s="52">
        <v>5</v>
      </c>
      <c r="T17" s="52">
        <v>11</v>
      </c>
      <c r="U17" s="48">
        <f>7+9</f>
        <v>16</v>
      </c>
      <c r="V17" s="48">
        <v>12</v>
      </c>
      <c r="W17" s="48">
        <v>56</v>
      </c>
      <c r="X17" s="48">
        <v>32</v>
      </c>
      <c r="Y17" s="52">
        <v>124</v>
      </c>
      <c r="Z17" s="52">
        <v>133</v>
      </c>
      <c r="AA17" s="64">
        <f>8+9+8</f>
        <v>25</v>
      </c>
      <c r="AB17" s="70">
        <v>16</v>
      </c>
      <c r="AC17" s="48">
        <v>14</v>
      </c>
      <c r="AD17" s="52">
        <v>8</v>
      </c>
      <c r="AE17" s="48">
        <v>9</v>
      </c>
      <c r="AF17" s="52">
        <v>16</v>
      </c>
      <c r="AG17" s="52">
        <v>20</v>
      </c>
      <c r="AH17" s="52">
        <v>21</v>
      </c>
      <c r="AI17" s="48">
        <v>131</v>
      </c>
      <c r="AJ17" s="48">
        <f>1+0+0+0+1+0+0+0+0+0+1+1+0+0+0+0+1+0+1+0+3+4+3</f>
        <v>16</v>
      </c>
      <c r="AK17" s="52">
        <v>11</v>
      </c>
      <c r="AL17" s="48">
        <v>51</v>
      </c>
      <c r="AM17" s="55">
        <v>15</v>
      </c>
      <c r="AN17" s="52">
        <v>18</v>
      </c>
      <c r="AO17" s="52">
        <v>7</v>
      </c>
      <c r="AP17" s="48">
        <v>41</v>
      </c>
      <c r="AQ17" s="52">
        <v>52</v>
      </c>
      <c r="AR17" s="52">
        <v>26</v>
      </c>
      <c r="AS17" s="52">
        <v>43</v>
      </c>
      <c r="AT17" s="48">
        <v>22</v>
      </c>
      <c r="AU17" s="52">
        <v>21</v>
      </c>
      <c r="AV17" s="48">
        <v>5</v>
      </c>
      <c r="AW17" s="48">
        <f>5+8</f>
        <v>13</v>
      </c>
      <c r="AX17" s="52">
        <v>11</v>
      </c>
      <c r="AY17" s="52">
        <v>13</v>
      </c>
      <c r="AZ17" s="52">
        <v>58</v>
      </c>
      <c r="BA17" s="52">
        <v>25</v>
      </c>
      <c r="BB17" s="52">
        <v>13</v>
      </c>
      <c r="BC17" s="48">
        <v>10</v>
      </c>
      <c r="BD17" s="48">
        <v>5</v>
      </c>
      <c r="BE17" s="52">
        <v>17</v>
      </c>
      <c r="BF17" s="48">
        <v>46</v>
      </c>
      <c r="BG17" s="53">
        <v>8</v>
      </c>
      <c r="BH17" s="42">
        <f t="shared" si="1"/>
        <v>1930</v>
      </c>
    </row>
    <row r="18" spans="1:61" ht="13.5" thickBot="1">
      <c r="A18" s="14" t="s">
        <v>9</v>
      </c>
      <c r="B18" s="15">
        <f>SUM(B9:B17)</f>
        <v>3758</v>
      </c>
      <c r="C18" s="15">
        <f t="shared" ref="C18:BG18" si="2">SUM(C9:C17)</f>
        <v>2329</v>
      </c>
      <c r="D18" s="15">
        <f t="shared" si="2"/>
        <v>2830</v>
      </c>
      <c r="E18" s="15">
        <f t="shared" si="2"/>
        <v>2527</v>
      </c>
      <c r="F18" s="15">
        <f t="shared" si="2"/>
        <v>1458</v>
      </c>
      <c r="G18" s="15">
        <f t="shared" si="2"/>
        <v>569</v>
      </c>
      <c r="H18" s="15">
        <f t="shared" si="2"/>
        <v>464</v>
      </c>
      <c r="I18" s="15">
        <f t="shared" si="2"/>
        <v>492</v>
      </c>
      <c r="J18" s="15">
        <f t="shared" si="2"/>
        <v>2247</v>
      </c>
      <c r="K18" s="15">
        <f t="shared" si="2"/>
        <v>876</v>
      </c>
      <c r="L18" s="15">
        <f t="shared" si="2"/>
        <v>2200</v>
      </c>
      <c r="M18" s="15">
        <f t="shared" si="2"/>
        <v>732</v>
      </c>
      <c r="N18" s="15">
        <f t="shared" si="2"/>
        <v>278</v>
      </c>
      <c r="O18" s="15">
        <f t="shared" si="2"/>
        <v>675</v>
      </c>
      <c r="P18" s="15">
        <f t="shared" si="2"/>
        <v>1265</v>
      </c>
      <c r="Q18" s="15">
        <f t="shared" si="2"/>
        <v>820</v>
      </c>
      <c r="R18" s="15">
        <f t="shared" si="2"/>
        <v>1063</v>
      </c>
      <c r="S18" s="15">
        <f t="shared" si="2"/>
        <v>169</v>
      </c>
      <c r="T18" s="15">
        <f t="shared" si="2"/>
        <v>305</v>
      </c>
      <c r="U18" s="15">
        <f t="shared" si="2"/>
        <v>708</v>
      </c>
      <c r="V18" s="15">
        <f t="shared" si="2"/>
        <v>1000</v>
      </c>
      <c r="W18" s="15">
        <f t="shared" si="2"/>
        <v>1628</v>
      </c>
      <c r="X18" s="15">
        <f t="shared" si="2"/>
        <v>347</v>
      </c>
      <c r="Y18" s="15">
        <f t="shared" si="2"/>
        <v>2928</v>
      </c>
      <c r="Z18" s="15">
        <f t="shared" si="2"/>
        <v>2961</v>
      </c>
      <c r="AA18" s="63">
        <f t="shared" si="2"/>
        <v>1092</v>
      </c>
      <c r="AB18" s="15">
        <f t="shared" si="2"/>
        <v>840</v>
      </c>
      <c r="AC18" s="15">
        <f t="shared" si="2"/>
        <v>826</v>
      </c>
      <c r="AD18" s="15">
        <f t="shared" si="2"/>
        <v>392</v>
      </c>
      <c r="AE18" s="15">
        <f t="shared" si="2"/>
        <v>570</v>
      </c>
      <c r="AF18" s="15">
        <f t="shared" si="2"/>
        <v>235</v>
      </c>
      <c r="AG18" s="15">
        <f t="shared" si="2"/>
        <v>599</v>
      </c>
      <c r="AH18" s="15">
        <f t="shared" si="2"/>
        <v>1111</v>
      </c>
      <c r="AI18" s="15">
        <f t="shared" si="2"/>
        <v>842</v>
      </c>
      <c r="AJ18" s="15">
        <f t="shared" si="2"/>
        <v>986</v>
      </c>
      <c r="AK18" s="15">
        <f t="shared" si="2"/>
        <v>496</v>
      </c>
      <c r="AL18" s="15">
        <f t="shared" si="2"/>
        <v>1889</v>
      </c>
      <c r="AM18" s="15">
        <f t="shared" si="2"/>
        <v>482</v>
      </c>
      <c r="AN18" s="15">
        <f t="shared" si="2"/>
        <v>790</v>
      </c>
      <c r="AO18" s="15">
        <f t="shared" si="2"/>
        <v>241</v>
      </c>
      <c r="AP18" s="15">
        <f t="shared" si="2"/>
        <v>1353</v>
      </c>
      <c r="AQ18" s="15">
        <f t="shared" si="2"/>
        <v>986</v>
      </c>
      <c r="AR18" s="15">
        <f t="shared" si="2"/>
        <v>585</v>
      </c>
      <c r="AS18" s="15">
        <f t="shared" si="2"/>
        <v>2510</v>
      </c>
      <c r="AT18" s="15">
        <f t="shared" si="2"/>
        <v>826</v>
      </c>
      <c r="AU18" s="15">
        <f t="shared" si="2"/>
        <v>995</v>
      </c>
      <c r="AV18" s="15">
        <f t="shared" si="2"/>
        <v>418</v>
      </c>
      <c r="AW18" s="15">
        <f t="shared" si="2"/>
        <v>439</v>
      </c>
      <c r="AX18" s="15">
        <f t="shared" si="2"/>
        <v>485</v>
      </c>
      <c r="AY18" s="15">
        <f t="shared" si="2"/>
        <v>305</v>
      </c>
      <c r="AZ18" s="15">
        <f t="shared" si="2"/>
        <v>1065</v>
      </c>
      <c r="BA18" s="15">
        <f t="shared" si="2"/>
        <v>875</v>
      </c>
      <c r="BB18" s="15">
        <f t="shared" si="2"/>
        <v>805</v>
      </c>
      <c r="BC18" s="15">
        <f t="shared" si="2"/>
        <v>411</v>
      </c>
      <c r="BD18" s="15">
        <f t="shared" si="2"/>
        <v>186</v>
      </c>
      <c r="BE18" s="15">
        <f t="shared" si="2"/>
        <v>737</v>
      </c>
      <c r="BF18" s="15">
        <f t="shared" si="2"/>
        <v>897</v>
      </c>
      <c r="BG18" s="15">
        <f t="shared" si="2"/>
        <v>553</v>
      </c>
      <c r="BH18" s="43">
        <f>SUM(BH9:BH17)</f>
        <v>60451</v>
      </c>
      <c r="BI18" s="16"/>
    </row>
    <row r="19" spans="1:61" ht="3.75" customHeight="1" thickBo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9"/>
      <c r="BI19" s="16"/>
    </row>
    <row r="20" spans="1:61" ht="16.5" thickBot="1">
      <c r="A20" s="11" t="s">
        <v>6</v>
      </c>
      <c r="B20" s="12" t="s">
        <v>8</v>
      </c>
      <c r="C20" s="12" t="s">
        <v>8</v>
      </c>
      <c r="D20" s="12" t="s">
        <v>8</v>
      </c>
      <c r="E20" s="12" t="s">
        <v>8</v>
      </c>
      <c r="F20" s="12" t="s">
        <v>8</v>
      </c>
      <c r="G20" s="12" t="s">
        <v>8</v>
      </c>
      <c r="H20" s="12" t="s">
        <v>8</v>
      </c>
      <c r="I20" s="12" t="s">
        <v>8</v>
      </c>
      <c r="J20" s="12" t="s">
        <v>8</v>
      </c>
      <c r="K20" s="12" t="s">
        <v>8</v>
      </c>
      <c r="L20" s="12" t="s">
        <v>8</v>
      </c>
      <c r="M20" s="12" t="s">
        <v>8</v>
      </c>
      <c r="N20" s="12" t="s">
        <v>8</v>
      </c>
      <c r="O20" s="12" t="s">
        <v>8</v>
      </c>
      <c r="P20" s="12" t="s">
        <v>8</v>
      </c>
      <c r="Q20" s="12" t="s">
        <v>8</v>
      </c>
      <c r="R20" s="12" t="s">
        <v>8</v>
      </c>
      <c r="S20" s="12" t="s">
        <v>8</v>
      </c>
      <c r="T20" s="12" t="s">
        <v>8</v>
      </c>
      <c r="U20" s="12" t="s">
        <v>8</v>
      </c>
      <c r="V20" s="12" t="s">
        <v>8</v>
      </c>
      <c r="W20" s="12" t="s">
        <v>8</v>
      </c>
      <c r="X20" s="12" t="s">
        <v>8</v>
      </c>
      <c r="Y20" s="12" t="s">
        <v>8</v>
      </c>
      <c r="Z20" s="12" t="s">
        <v>8</v>
      </c>
      <c r="AA20" s="12" t="s">
        <v>8</v>
      </c>
      <c r="AB20" s="12" t="s">
        <v>8</v>
      </c>
      <c r="AC20" s="12" t="s">
        <v>8</v>
      </c>
      <c r="AD20" s="12" t="s">
        <v>8</v>
      </c>
      <c r="AE20" s="12" t="s">
        <v>8</v>
      </c>
      <c r="AF20" s="12" t="s">
        <v>8</v>
      </c>
      <c r="AG20" s="12" t="s">
        <v>8</v>
      </c>
      <c r="AH20" s="12" t="s">
        <v>8</v>
      </c>
      <c r="AI20" s="12" t="s">
        <v>8</v>
      </c>
      <c r="AJ20" s="12" t="s">
        <v>8</v>
      </c>
      <c r="AK20" s="12" t="s">
        <v>8</v>
      </c>
      <c r="AL20" s="12" t="s">
        <v>8</v>
      </c>
      <c r="AM20" s="12" t="s">
        <v>8</v>
      </c>
      <c r="AN20" s="12" t="s">
        <v>8</v>
      </c>
      <c r="AO20" s="12" t="s">
        <v>8</v>
      </c>
      <c r="AP20" s="12" t="s">
        <v>8</v>
      </c>
      <c r="AQ20" s="12" t="s">
        <v>8</v>
      </c>
      <c r="AR20" s="12" t="s">
        <v>8</v>
      </c>
      <c r="AS20" s="12" t="s">
        <v>8</v>
      </c>
      <c r="AT20" s="12" t="s">
        <v>8</v>
      </c>
      <c r="AU20" s="12" t="s">
        <v>8</v>
      </c>
      <c r="AV20" s="12" t="s">
        <v>8</v>
      </c>
      <c r="AW20" s="12" t="s">
        <v>8</v>
      </c>
      <c r="AX20" s="12" t="s">
        <v>8</v>
      </c>
      <c r="AY20" s="12" t="s">
        <v>8</v>
      </c>
      <c r="AZ20" s="12" t="s">
        <v>8</v>
      </c>
      <c r="BA20" s="12" t="s">
        <v>8</v>
      </c>
      <c r="BB20" s="12" t="s">
        <v>8</v>
      </c>
      <c r="BC20" s="12" t="s">
        <v>8</v>
      </c>
      <c r="BD20" s="12" t="s">
        <v>8</v>
      </c>
      <c r="BE20" s="12" t="s">
        <v>8</v>
      </c>
      <c r="BF20" s="12" t="s">
        <v>8</v>
      </c>
      <c r="BG20" s="20" t="s">
        <v>8</v>
      </c>
      <c r="BH20" s="36" t="s">
        <v>0</v>
      </c>
    </row>
    <row r="21" spans="1:61">
      <c r="A21" s="44" t="s">
        <v>67</v>
      </c>
      <c r="B21" s="21">
        <f>B9/B$18</f>
        <v>1.9691325172964343E-2</v>
      </c>
      <c r="C21" s="21">
        <f t="shared" ref="C21:BH21" si="3">C9/C$18</f>
        <v>2.7050236152855303E-2</v>
      </c>
      <c r="D21" s="21">
        <f t="shared" si="3"/>
        <v>2.4734982332155476E-2</v>
      </c>
      <c r="E21" s="21">
        <f t="shared" si="3"/>
        <v>2.4930747922437674E-2</v>
      </c>
      <c r="F21" s="21">
        <f t="shared" si="3"/>
        <v>2.6063100137174212E-2</v>
      </c>
      <c r="G21" s="21">
        <f t="shared" si="3"/>
        <v>3.5149384885764502E-2</v>
      </c>
      <c r="H21" s="21">
        <f t="shared" si="3"/>
        <v>2.3706896551724137E-2</v>
      </c>
      <c r="I21" s="21">
        <f t="shared" si="3"/>
        <v>3.4552845528455285E-2</v>
      </c>
      <c r="J21" s="21">
        <f t="shared" si="3"/>
        <v>3.2042723631508681E-2</v>
      </c>
      <c r="K21" s="21">
        <f t="shared" si="3"/>
        <v>1.8264840182648401E-2</v>
      </c>
      <c r="L21" s="21">
        <f t="shared" si="3"/>
        <v>1.4545454545454545E-2</v>
      </c>
      <c r="M21" s="21">
        <f t="shared" si="3"/>
        <v>2.7322404371584699E-2</v>
      </c>
      <c r="N21" s="21">
        <f t="shared" si="3"/>
        <v>3.5971223021582732E-2</v>
      </c>
      <c r="O21" s="21">
        <f t="shared" si="3"/>
        <v>6.5185185185185179E-2</v>
      </c>
      <c r="P21" s="21">
        <f t="shared" si="3"/>
        <v>2.5296442687747035E-2</v>
      </c>
      <c r="Q21" s="21">
        <f t="shared" si="3"/>
        <v>2.8048780487804879E-2</v>
      </c>
      <c r="R21" s="21">
        <f t="shared" si="3"/>
        <v>5.1740357478833487E-2</v>
      </c>
      <c r="S21" s="21">
        <f t="shared" si="3"/>
        <v>4.142011834319527E-2</v>
      </c>
      <c r="T21" s="21">
        <f t="shared" si="3"/>
        <v>4.5901639344262293E-2</v>
      </c>
      <c r="U21" s="21">
        <f t="shared" si="3"/>
        <v>1.4124293785310734E-2</v>
      </c>
      <c r="V21" s="21">
        <f t="shared" si="3"/>
        <v>4.9000000000000002E-2</v>
      </c>
      <c r="W21" s="21">
        <f t="shared" si="3"/>
        <v>3.0098280098280097E-2</v>
      </c>
      <c r="X21" s="21">
        <f t="shared" si="3"/>
        <v>3.4582132564841501E-2</v>
      </c>
      <c r="Y21" s="21">
        <f t="shared" si="3"/>
        <v>2.1174863387978141E-2</v>
      </c>
      <c r="Z21" s="21">
        <f t="shared" si="3"/>
        <v>1.9587977034785545E-2</v>
      </c>
      <c r="AA21" s="21">
        <f t="shared" si="3"/>
        <v>2.564102564102564E-2</v>
      </c>
      <c r="AB21" s="21">
        <f t="shared" si="3"/>
        <v>4.2857142857142858E-2</v>
      </c>
      <c r="AC21" s="21">
        <f t="shared" si="3"/>
        <v>2.0581113801452784E-2</v>
      </c>
      <c r="AD21" s="21">
        <f t="shared" si="3"/>
        <v>1.7857142857142856E-2</v>
      </c>
      <c r="AE21" s="21">
        <f t="shared" si="3"/>
        <v>3.1578947368421054E-2</v>
      </c>
      <c r="AF21" s="21">
        <f t="shared" si="3"/>
        <v>2.553191489361702E-2</v>
      </c>
      <c r="AG21" s="21">
        <f t="shared" si="3"/>
        <v>4.1736227045075125E-2</v>
      </c>
      <c r="AH21" s="21">
        <f t="shared" si="3"/>
        <v>3.3303330333033301E-2</v>
      </c>
      <c r="AI21" s="21">
        <f t="shared" si="3"/>
        <v>2.4940617577197149E-2</v>
      </c>
      <c r="AJ21" s="21">
        <f t="shared" si="3"/>
        <v>4.4624746450304259E-2</v>
      </c>
      <c r="AK21" s="21">
        <f t="shared" si="3"/>
        <v>3.8306451612903226E-2</v>
      </c>
      <c r="AL21" s="21">
        <f t="shared" si="3"/>
        <v>2.9645314981471677E-2</v>
      </c>
      <c r="AM21" s="21">
        <f t="shared" si="3"/>
        <v>3.5269709543568464E-2</v>
      </c>
      <c r="AN21" s="21">
        <f t="shared" si="3"/>
        <v>2.7848101265822784E-2</v>
      </c>
      <c r="AO21" s="21">
        <f t="shared" si="3"/>
        <v>1.2448132780082987E-2</v>
      </c>
      <c r="AP21" s="21">
        <f t="shared" si="3"/>
        <v>3.1781226903178125E-2</v>
      </c>
      <c r="AQ21" s="21">
        <f t="shared" si="3"/>
        <v>3.5496957403651115E-2</v>
      </c>
      <c r="AR21" s="21">
        <f t="shared" si="3"/>
        <v>3.0769230769230771E-2</v>
      </c>
      <c r="AS21" s="21">
        <f t="shared" si="3"/>
        <v>2.0318725099601594E-2</v>
      </c>
      <c r="AT21" s="21">
        <f t="shared" si="3"/>
        <v>3.2687651331719129E-2</v>
      </c>
      <c r="AU21" s="21">
        <f t="shared" si="3"/>
        <v>4.0201005025125629E-2</v>
      </c>
      <c r="AV21" s="21">
        <f t="shared" si="3"/>
        <v>2.8708133971291867E-2</v>
      </c>
      <c r="AW21" s="21">
        <f t="shared" si="3"/>
        <v>1.366742596810934E-2</v>
      </c>
      <c r="AX21" s="21">
        <f t="shared" si="3"/>
        <v>2.6804123711340205E-2</v>
      </c>
      <c r="AY21" s="21">
        <f t="shared" si="3"/>
        <v>3.2786885245901641E-2</v>
      </c>
      <c r="AZ21" s="21">
        <f t="shared" si="3"/>
        <v>4.8826291079812206E-2</v>
      </c>
      <c r="BA21" s="21">
        <f t="shared" si="3"/>
        <v>1.9428571428571427E-2</v>
      </c>
      <c r="BB21" s="21">
        <f t="shared" si="3"/>
        <v>3.8509316770186333E-2</v>
      </c>
      <c r="BC21" s="21">
        <f t="shared" si="3"/>
        <v>1.4598540145985401E-2</v>
      </c>
      <c r="BD21" s="21">
        <f t="shared" si="3"/>
        <v>1.0752688172043012E-2</v>
      </c>
      <c r="BE21" s="21">
        <f t="shared" si="3"/>
        <v>2.3066485753052916E-2</v>
      </c>
      <c r="BF21" s="21">
        <f t="shared" si="3"/>
        <v>3.0100334448160536E-2</v>
      </c>
      <c r="BG21" s="22">
        <f t="shared" si="3"/>
        <v>3.074141048824593E-2</v>
      </c>
      <c r="BH21" s="37">
        <f t="shared" si="3"/>
        <v>2.813849233263304E-2</v>
      </c>
    </row>
    <row r="22" spans="1:61" ht="25.5">
      <c r="A22" s="45" t="s">
        <v>68</v>
      </c>
      <c r="B22" s="23">
        <f t="shared" ref="B22:BH22" si="4">B10/B$18</f>
        <v>0.18573709419904205</v>
      </c>
      <c r="C22" s="23">
        <f t="shared" si="4"/>
        <v>7.2992700729927001E-2</v>
      </c>
      <c r="D22" s="23">
        <f t="shared" si="4"/>
        <v>0.23533568904593641</v>
      </c>
      <c r="E22" s="23">
        <f t="shared" si="4"/>
        <v>0.2188365650969529</v>
      </c>
      <c r="F22" s="23">
        <f t="shared" si="4"/>
        <v>9.1220850480109736E-2</v>
      </c>
      <c r="G22" s="23">
        <f t="shared" si="4"/>
        <v>8.0843585237258347E-2</v>
      </c>
      <c r="H22" s="23">
        <f t="shared" si="4"/>
        <v>0.10344827586206896</v>
      </c>
      <c r="I22" s="23">
        <f t="shared" si="4"/>
        <v>6.3008130081300809E-2</v>
      </c>
      <c r="J22" s="23">
        <f t="shared" si="4"/>
        <v>0.14775255896751224</v>
      </c>
      <c r="K22" s="23">
        <f t="shared" si="4"/>
        <v>0.32077625570776258</v>
      </c>
      <c r="L22" s="23">
        <f t="shared" si="4"/>
        <v>0.15954545454545455</v>
      </c>
      <c r="M22" s="23">
        <f t="shared" si="4"/>
        <v>0.12021857923497267</v>
      </c>
      <c r="N22" s="23">
        <f t="shared" si="4"/>
        <v>2.8776978417266189E-2</v>
      </c>
      <c r="O22" s="23">
        <f t="shared" si="4"/>
        <v>0.13185185185185186</v>
      </c>
      <c r="P22" s="23">
        <f t="shared" si="4"/>
        <v>0.11936758893280633</v>
      </c>
      <c r="Q22" s="23">
        <f t="shared" si="4"/>
        <v>0.18658536585365854</v>
      </c>
      <c r="R22" s="23">
        <f t="shared" si="4"/>
        <v>9.2191909689557858E-2</v>
      </c>
      <c r="S22" s="23">
        <f t="shared" si="4"/>
        <v>0.21893491124260356</v>
      </c>
      <c r="T22" s="23">
        <f t="shared" si="4"/>
        <v>4.9180327868852458E-2</v>
      </c>
      <c r="U22" s="23">
        <f t="shared" si="4"/>
        <v>0.30084745762711862</v>
      </c>
      <c r="V22" s="23">
        <f t="shared" si="4"/>
        <v>8.5000000000000006E-2</v>
      </c>
      <c r="W22" s="23">
        <f t="shared" si="4"/>
        <v>0.10442260442260443</v>
      </c>
      <c r="X22" s="23">
        <f t="shared" si="4"/>
        <v>0.14985590778097982</v>
      </c>
      <c r="Y22" s="23">
        <f t="shared" si="4"/>
        <v>5.737704918032787E-2</v>
      </c>
      <c r="Z22" s="23">
        <f t="shared" si="4"/>
        <v>0.16751097602161433</v>
      </c>
      <c r="AA22" s="23">
        <f t="shared" si="4"/>
        <v>0.19597069597069597</v>
      </c>
      <c r="AB22" s="23">
        <f t="shared" si="4"/>
        <v>9.285714285714286E-2</v>
      </c>
      <c r="AC22" s="23">
        <f t="shared" si="4"/>
        <v>5.569007263922518E-2</v>
      </c>
      <c r="AD22" s="23">
        <f t="shared" si="4"/>
        <v>4.8469387755102039E-2</v>
      </c>
      <c r="AE22" s="23">
        <f t="shared" si="4"/>
        <v>0.14210526315789473</v>
      </c>
      <c r="AF22" s="23">
        <f t="shared" si="4"/>
        <v>0.13191489361702127</v>
      </c>
      <c r="AG22" s="23">
        <f t="shared" si="4"/>
        <v>6.0100166944908183E-2</v>
      </c>
      <c r="AH22" s="23">
        <f t="shared" si="4"/>
        <v>5.7605760576057603E-2</v>
      </c>
      <c r="AI22" s="23">
        <f t="shared" si="4"/>
        <v>0.10926365795724466</v>
      </c>
      <c r="AJ22" s="23">
        <f t="shared" si="4"/>
        <v>0.17849898580121704</v>
      </c>
      <c r="AK22" s="23">
        <f t="shared" si="4"/>
        <v>4.2338709677419352E-2</v>
      </c>
      <c r="AL22" s="23">
        <f t="shared" si="4"/>
        <v>0.14663843303335097</v>
      </c>
      <c r="AM22" s="23">
        <f t="shared" si="4"/>
        <v>7.4688796680497924E-2</v>
      </c>
      <c r="AN22" s="23">
        <f t="shared" si="4"/>
        <v>0.16202531645569621</v>
      </c>
      <c r="AO22" s="23">
        <f t="shared" si="4"/>
        <v>7.8838174273858919E-2</v>
      </c>
      <c r="AP22" s="23">
        <f t="shared" si="4"/>
        <v>6.2084257206208429E-2</v>
      </c>
      <c r="AQ22" s="23">
        <f t="shared" si="4"/>
        <v>7.7079107505070993E-2</v>
      </c>
      <c r="AR22" s="23">
        <f t="shared" si="4"/>
        <v>0.10427350427350428</v>
      </c>
      <c r="AS22" s="23">
        <f t="shared" si="4"/>
        <v>0.16175298804780877</v>
      </c>
      <c r="AT22" s="23">
        <f t="shared" si="4"/>
        <v>6.6585956416464892E-2</v>
      </c>
      <c r="AU22" s="23">
        <f t="shared" si="4"/>
        <v>5.7286432160804021E-2</v>
      </c>
      <c r="AV22" s="23">
        <f t="shared" si="4"/>
        <v>0.13397129186602871</v>
      </c>
      <c r="AW22" s="23">
        <f t="shared" si="4"/>
        <v>8.656036446469248E-2</v>
      </c>
      <c r="AX22" s="23">
        <f t="shared" si="4"/>
        <v>0.11958762886597939</v>
      </c>
      <c r="AY22" s="23">
        <f t="shared" si="4"/>
        <v>0.24262295081967214</v>
      </c>
      <c r="AZ22" s="23">
        <f t="shared" si="4"/>
        <v>5.3521126760563378E-2</v>
      </c>
      <c r="BA22" s="23">
        <f t="shared" si="4"/>
        <v>3.7714285714285714E-2</v>
      </c>
      <c r="BB22" s="23">
        <f t="shared" si="4"/>
        <v>8.4472049689440998E-2</v>
      </c>
      <c r="BC22" s="23">
        <f t="shared" si="4"/>
        <v>2.1897810218978103E-2</v>
      </c>
      <c r="BD22" s="23">
        <f t="shared" si="4"/>
        <v>0.10215053763440861</v>
      </c>
      <c r="BE22" s="23">
        <f t="shared" si="4"/>
        <v>0.15603799185888739</v>
      </c>
      <c r="BF22" s="23">
        <f t="shared" si="4"/>
        <v>0.23857302118171683</v>
      </c>
      <c r="BG22" s="24">
        <f t="shared" si="4"/>
        <v>5.2441229656419529E-2</v>
      </c>
      <c r="BH22" s="38">
        <f t="shared" si="4"/>
        <v>0.13166035301318424</v>
      </c>
    </row>
    <row r="23" spans="1:61">
      <c r="A23" s="46" t="s">
        <v>78</v>
      </c>
      <c r="B23" s="23">
        <f t="shared" ref="B23:BH23" si="5">B11/B$18</f>
        <v>0.22831293241085684</v>
      </c>
      <c r="C23" s="23">
        <f t="shared" si="5"/>
        <v>0.21897810218978103</v>
      </c>
      <c r="D23" s="23">
        <f t="shared" si="5"/>
        <v>0.18197879858657243</v>
      </c>
      <c r="E23" s="23">
        <f t="shared" si="5"/>
        <v>0.30312623664424221</v>
      </c>
      <c r="F23" s="23">
        <f t="shared" si="5"/>
        <v>0.24142661179698216</v>
      </c>
      <c r="G23" s="23">
        <f t="shared" si="5"/>
        <v>0.13532513181019332</v>
      </c>
      <c r="H23" s="23">
        <f t="shared" si="5"/>
        <v>0.10560344827586207</v>
      </c>
      <c r="I23" s="23">
        <f t="shared" si="5"/>
        <v>0.17276422764227642</v>
      </c>
      <c r="J23" s="23">
        <f t="shared" si="5"/>
        <v>0.24788607031597687</v>
      </c>
      <c r="K23" s="23">
        <f t="shared" si="5"/>
        <v>0.21004566210045661</v>
      </c>
      <c r="L23" s="23">
        <f t="shared" si="5"/>
        <v>0.17272727272727273</v>
      </c>
      <c r="M23" s="23">
        <f t="shared" si="5"/>
        <v>0.19945355191256831</v>
      </c>
      <c r="N23" s="23">
        <f t="shared" si="5"/>
        <v>9.7122302158273388E-2</v>
      </c>
      <c r="O23" s="23">
        <f t="shared" si="5"/>
        <v>0.12592592592592591</v>
      </c>
      <c r="P23" s="23">
        <f t="shared" si="5"/>
        <v>0.17154150197628459</v>
      </c>
      <c r="Q23" s="23">
        <f t="shared" si="5"/>
        <v>8.9024390243902435E-2</v>
      </c>
      <c r="R23" s="23">
        <f t="shared" si="5"/>
        <v>0.21354656632173094</v>
      </c>
      <c r="S23" s="23">
        <f t="shared" si="5"/>
        <v>0.1242603550295858</v>
      </c>
      <c r="T23" s="23">
        <f t="shared" si="5"/>
        <v>0.18032786885245902</v>
      </c>
      <c r="U23" s="23">
        <f t="shared" si="5"/>
        <v>0.2076271186440678</v>
      </c>
      <c r="V23" s="23">
        <f t="shared" si="5"/>
        <v>0.20599999999999999</v>
      </c>
      <c r="W23" s="23">
        <f t="shared" si="5"/>
        <v>0.24938574938574939</v>
      </c>
      <c r="X23" s="23">
        <f t="shared" si="5"/>
        <v>0.29682997118155618</v>
      </c>
      <c r="Y23" s="23">
        <f t="shared" si="5"/>
        <v>0.19740437158469945</v>
      </c>
      <c r="Z23" s="23">
        <f t="shared" si="5"/>
        <v>0.22255994596420128</v>
      </c>
      <c r="AA23" s="23">
        <f t="shared" si="5"/>
        <v>0.11813186813186813</v>
      </c>
      <c r="AB23" s="23">
        <f t="shared" si="5"/>
        <v>0.15714285714285714</v>
      </c>
      <c r="AC23" s="23">
        <f t="shared" si="5"/>
        <v>0.11622276029055691</v>
      </c>
      <c r="AD23" s="23">
        <f t="shared" si="5"/>
        <v>0.1683673469387755</v>
      </c>
      <c r="AE23" s="23">
        <f t="shared" si="5"/>
        <v>0.24736842105263157</v>
      </c>
      <c r="AF23" s="23">
        <f t="shared" si="5"/>
        <v>0.12340425531914893</v>
      </c>
      <c r="AG23" s="23">
        <f t="shared" si="5"/>
        <v>0.2587646076794658</v>
      </c>
      <c r="AH23" s="23">
        <f t="shared" si="5"/>
        <v>0.20702070207020701</v>
      </c>
      <c r="AI23" s="23">
        <f t="shared" si="5"/>
        <v>0.14014251781472684</v>
      </c>
      <c r="AJ23" s="23">
        <f t="shared" si="5"/>
        <v>0.33874239350912777</v>
      </c>
      <c r="AK23" s="23">
        <f t="shared" si="5"/>
        <v>0.19556451612903225</v>
      </c>
      <c r="AL23" s="23">
        <f t="shared" si="5"/>
        <v>0.15722604552673372</v>
      </c>
      <c r="AM23" s="23">
        <f t="shared" si="5"/>
        <v>0.33817427385892118</v>
      </c>
      <c r="AN23" s="23">
        <f t="shared" si="5"/>
        <v>0.15189873417721519</v>
      </c>
      <c r="AO23" s="23">
        <f t="shared" si="5"/>
        <v>0.38589211618257263</v>
      </c>
      <c r="AP23" s="23">
        <f t="shared" si="5"/>
        <v>0.18551367331855137</v>
      </c>
      <c r="AQ23" s="23">
        <f t="shared" si="5"/>
        <v>0.22008113590263692</v>
      </c>
      <c r="AR23" s="23">
        <f t="shared" si="5"/>
        <v>0.18461538461538463</v>
      </c>
      <c r="AS23" s="23">
        <f t="shared" si="5"/>
        <v>0.14860557768924304</v>
      </c>
      <c r="AT23" s="23">
        <f t="shared" si="5"/>
        <v>0.16222760290556901</v>
      </c>
      <c r="AU23" s="23">
        <f t="shared" si="5"/>
        <v>0.10954773869346733</v>
      </c>
      <c r="AV23" s="23">
        <f t="shared" si="5"/>
        <v>0.26076555023923442</v>
      </c>
      <c r="AW23" s="23">
        <f t="shared" si="5"/>
        <v>0.39179954441913439</v>
      </c>
      <c r="AX23" s="23">
        <f t="shared" si="5"/>
        <v>9.8969072164948449E-2</v>
      </c>
      <c r="AY23" s="23">
        <f t="shared" si="5"/>
        <v>0.17049180327868851</v>
      </c>
      <c r="AZ23" s="23">
        <f t="shared" si="5"/>
        <v>7.9812206572769953E-2</v>
      </c>
      <c r="BA23" s="23">
        <f t="shared" si="5"/>
        <v>0.11885714285714286</v>
      </c>
      <c r="BB23" s="23">
        <f t="shared" si="5"/>
        <v>0.19130434782608696</v>
      </c>
      <c r="BC23" s="23">
        <f t="shared" si="5"/>
        <v>0.24330900243309003</v>
      </c>
      <c r="BD23" s="23">
        <f t="shared" si="5"/>
        <v>0.19354838709677419</v>
      </c>
      <c r="BE23" s="23">
        <f t="shared" si="5"/>
        <v>0.21709633649932158</v>
      </c>
      <c r="BF23" s="23">
        <f t="shared" si="5"/>
        <v>0.35005574136008921</v>
      </c>
      <c r="BG23" s="24">
        <f t="shared" si="5"/>
        <v>0.24773960216998192</v>
      </c>
      <c r="BH23" s="38">
        <f t="shared" si="5"/>
        <v>0.20092306165323981</v>
      </c>
    </row>
    <row r="24" spans="1:61">
      <c r="A24" s="47" t="s">
        <v>69</v>
      </c>
      <c r="B24" s="23">
        <f t="shared" ref="B24:BH24" si="6">B12/B$18</f>
        <v>0.23230441724321449</v>
      </c>
      <c r="C24" s="23">
        <f t="shared" si="6"/>
        <v>0.23787033061399743</v>
      </c>
      <c r="D24" s="23">
        <f t="shared" si="6"/>
        <v>0.20176678445229682</v>
      </c>
      <c r="E24" s="23">
        <f t="shared" si="6"/>
        <v>0.16066481994459833</v>
      </c>
      <c r="F24" s="23">
        <f t="shared" si="6"/>
        <v>0.29629629629629628</v>
      </c>
      <c r="G24" s="23">
        <f t="shared" si="6"/>
        <v>0.33919156414762741</v>
      </c>
      <c r="H24" s="23">
        <f t="shared" si="6"/>
        <v>0.28663793103448276</v>
      </c>
      <c r="I24" s="23">
        <f t="shared" si="6"/>
        <v>0.20528455284552846</v>
      </c>
      <c r="J24" s="23">
        <f t="shared" si="6"/>
        <v>0.20249221183800623</v>
      </c>
      <c r="K24" s="23">
        <f t="shared" si="6"/>
        <v>0.20205479452054795</v>
      </c>
      <c r="L24" s="23">
        <f t="shared" si="6"/>
        <v>0.27727272727272728</v>
      </c>
      <c r="M24" s="23">
        <f t="shared" si="6"/>
        <v>0.25409836065573771</v>
      </c>
      <c r="N24" s="23">
        <f t="shared" si="6"/>
        <v>0.34532374100719426</v>
      </c>
      <c r="O24" s="23">
        <f t="shared" si="6"/>
        <v>0.28000000000000003</v>
      </c>
      <c r="P24" s="23">
        <f t="shared" si="6"/>
        <v>0.17470355731225296</v>
      </c>
      <c r="Q24" s="23">
        <f t="shared" si="6"/>
        <v>0.24878048780487805</v>
      </c>
      <c r="R24" s="23">
        <f t="shared" si="6"/>
        <v>0.2013170272812794</v>
      </c>
      <c r="S24" s="23">
        <f t="shared" si="6"/>
        <v>0.14792899408284024</v>
      </c>
      <c r="T24" s="23">
        <f t="shared" si="6"/>
        <v>0.11475409836065574</v>
      </c>
      <c r="U24" s="23">
        <f t="shared" si="6"/>
        <v>0.19209039548022599</v>
      </c>
      <c r="V24" s="23">
        <f t="shared" si="6"/>
        <v>0.22800000000000001</v>
      </c>
      <c r="W24" s="23">
        <f t="shared" si="6"/>
        <v>0.10319410319410319</v>
      </c>
      <c r="X24" s="23">
        <f t="shared" si="6"/>
        <v>0.1930835734870317</v>
      </c>
      <c r="Y24" s="23">
        <f t="shared" si="6"/>
        <v>0.26195355191256831</v>
      </c>
      <c r="Z24" s="23">
        <f t="shared" si="6"/>
        <v>0.21783181357649442</v>
      </c>
      <c r="AA24" s="23">
        <f t="shared" si="6"/>
        <v>0.28754578754578752</v>
      </c>
      <c r="AB24" s="23">
        <f t="shared" si="6"/>
        <v>0.25476190476190474</v>
      </c>
      <c r="AC24" s="23">
        <f t="shared" si="6"/>
        <v>0.27966101694915252</v>
      </c>
      <c r="AD24" s="23">
        <f t="shared" si="6"/>
        <v>0.35204081632653061</v>
      </c>
      <c r="AE24" s="23">
        <f t="shared" si="6"/>
        <v>0.15964912280701754</v>
      </c>
      <c r="AF24" s="23">
        <f t="shared" si="6"/>
        <v>0.14468085106382977</v>
      </c>
      <c r="AG24" s="23">
        <f t="shared" si="6"/>
        <v>0.22537562604340566</v>
      </c>
      <c r="AH24" s="23">
        <f t="shared" si="6"/>
        <v>0.30693069306930693</v>
      </c>
      <c r="AI24" s="23">
        <f t="shared" si="6"/>
        <v>0.17339667458432304</v>
      </c>
      <c r="AJ24" s="23">
        <f t="shared" si="6"/>
        <v>0.11054766734279919</v>
      </c>
      <c r="AK24" s="23">
        <f t="shared" si="6"/>
        <v>0.29838709677419356</v>
      </c>
      <c r="AL24" s="23">
        <f t="shared" si="6"/>
        <v>0.26098464796188459</v>
      </c>
      <c r="AM24" s="23">
        <f t="shared" si="6"/>
        <v>0.15145228215767634</v>
      </c>
      <c r="AN24" s="23">
        <f t="shared" si="6"/>
        <v>0.3</v>
      </c>
      <c r="AO24" s="23">
        <f t="shared" si="6"/>
        <v>0.12033195020746888</v>
      </c>
      <c r="AP24" s="23">
        <f t="shared" si="6"/>
        <v>0.22025129342202512</v>
      </c>
      <c r="AQ24" s="23">
        <f t="shared" si="6"/>
        <v>0.25354969574036512</v>
      </c>
      <c r="AR24" s="23">
        <f t="shared" si="6"/>
        <v>0.19487179487179487</v>
      </c>
      <c r="AS24" s="23">
        <f t="shared" si="6"/>
        <v>0.1693227091633466</v>
      </c>
      <c r="AT24" s="23">
        <f t="shared" si="6"/>
        <v>0.31113801452784506</v>
      </c>
      <c r="AU24" s="23">
        <f t="shared" si="6"/>
        <v>0.28442211055276384</v>
      </c>
      <c r="AV24" s="23">
        <f t="shared" si="6"/>
        <v>0.26794258373205743</v>
      </c>
      <c r="AW24" s="23">
        <f t="shared" si="6"/>
        <v>0.10250569476082004</v>
      </c>
      <c r="AX24" s="23">
        <f t="shared" si="6"/>
        <v>0.23505154639175257</v>
      </c>
      <c r="AY24" s="23">
        <f t="shared" si="6"/>
        <v>0.17049180327868851</v>
      </c>
      <c r="AZ24" s="23">
        <f t="shared" si="6"/>
        <v>0.38591549295774646</v>
      </c>
      <c r="BA24" s="23">
        <f t="shared" si="6"/>
        <v>0.32342857142857145</v>
      </c>
      <c r="BB24" s="23">
        <f t="shared" si="6"/>
        <v>0.19627329192546583</v>
      </c>
      <c r="BC24" s="23">
        <f t="shared" si="6"/>
        <v>0.30170316301703165</v>
      </c>
      <c r="BD24" s="23">
        <f t="shared" si="6"/>
        <v>0.28494623655913981</v>
      </c>
      <c r="BE24" s="23">
        <f t="shared" si="6"/>
        <v>0.27272727272727271</v>
      </c>
      <c r="BF24" s="23">
        <f t="shared" si="6"/>
        <v>9.9219620958751392E-2</v>
      </c>
      <c r="BG24" s="24">
        <f t="shared" si="6"/>
        <v>0.13924050632911392</v>
      </c>
      <c r="BH24" s="38">
        <f t="shared" si="6"/>
        <v>0.22770508345602222</v>
      </c>
    </row>
    <row r="25" spans="1:61">
      <c r="A25" s="47" t="s">
        <v>70</v>
      </c>
      <c r="B25" s="23">
        <f t="shared" ref="B25:BH25" si="7">B13/B$18</f>
        <v>0.12506652474720595</v>
      </c>
      <c r="C25" s="23">
        <f t="shared" si="7"/>
        <v>0.12108200944611421</v>
      </c>
      <c r="D25" s="23">
        <f t="shared" si="7"/>
        <v>0.13674911660777386</v>
      </c>
      <c r="E25" s="23">
        <f t="shared" si="7"/>
        <v>7.7562326869806089E-2</v>
      </c>
      <c r="F25" s="23">
        <f t="shared" si="7"/>
        <v>9.6021947873799723E-2</v>
      </c>
      <c r="G25" s="23">
        <f t="shared" si="7"/>
        <v>0.1335676625659051</v>
      </c>
      <c r="H25" s="23">
        <f t="shared" si="7"/>
        <v>0.1336206896551724</v>
      </c>
      <c r="I25" s="23">
        <f t="shared" si="7"/>
        <v>0.12398373983739837</v>
      </c>
      <c r="J25" s="23">
        <f t="shared" si="7"/>
        <v>0.12639074321317312</v>
      </c>
      <c r="K25" s="23">
        <f t="shared" si="7"/>
        <v>8.2191780821917804E-2</v>
      </c>
      <c r="L25" s="23">
        <f t="shared" si="7"/>
        <v>8.6818181818181822E-2</v>
      </c>
      <c r="M25" s="23">
        <f t="shared" si="7"/>
        <v>9.2896174863387984E-2</v>
      </c>
      <c r="N25" s="23">
        <f t="shared" si="7"/>
        <v>8.9928057553956831E-2</v>
      </c>
      <c r="O25" s="23">
        <f t="shared" si="7"/>
        <v>0.10074074074074074</v>
      </c>
      <c r="P25" s="23">
        <f t="shared" si="7"/>
        <v>0.17233201581027668</v>
      </c>
      <c r="Q25" s="23">
        <f t="shared" si="7"/>
        <v>0.11341463414634147</v>
      </c>
      <c r="R25" s="23">
        <f t="shared" si="7"/>
        <v>0.10818438381937912</v>
      </c>
      <c r="S25" s="23">
        <f t="shared" si="7"/>
        <v>8.8757396449704137E-2</v>
      </c>
      <c r="T25" s="23">
        <f t="shared" si="7"/>
        <v>0.28852459016393445</v>
      </c>
      <c r="U25" s="23">
        <f t="shared" si="7"/>
        <v>0.13135593220338984</v>
      </c>
      <c r="V25" s="23">
        <f t="shared" si="7"/>
        <v>0.123</v>
      </c>
      <c r="W25" s="23">
        <f t="shared" si="7"/>
        <v>0.15724815724815724</v>
      </c>
      <c r="X25" s="23">
        <f t="shared" si="7"/>
        <v>5.7636887608069162E-2</v>
      </c>
      <c r="Y25" s="23">
        <f t="shared" si="7"/>
        <v>0.16632513661202186</v>
      </c>
      <c r="Z25" s="23">
        <f t="shared" si="7"/>
        <v>0.13846673421141506</v>
      </c>
      <c r="AA25" s="23">
        <f t="shared" si="7"/>
        <v>8.8827838827838831E-2</v>
      </c>
      <c r="AB25" s="23">
        <f t="shared" si="7"/>
        <v>0.13928571428571429</v>
      </c>
      <c r="AC25" s="23">
        <f t="shared" si="7"/>
        <v>0.12106537530266344</v>
      </c>
      <c r="AD25" s="23">
        <f t="shared" si="7"/>
        <v>7.9081632653061229E-2</v>
      </c>
      <c r="AE25" s="23">
        <f t="shared" si="7"/>
        <v>0.29122807017543861</v>
      </c>
      <c r="AF25" s="23">
        <f t="shared" si="7"/>
        <v>0.34042553191489361</v>
      </c>
      <c r="AG25" s="23">
        <f t="shared" si="7"/>
        <v>0.10851419031719532</v>
      </c>
      <c r="AH25" s="23">
        <f t="shared" si="7"/>
        <v>7.8307830783078305E-2</v>
      </c>
      <c r="AI25" s="23">
        <f t="shared" si="7"/>
        <v>4.7505938242280284E-2</v>
      </c>
      <c r="AJ25" s="23">
        <f t="shared" si="7"/>
        <v>0.10649087221095335</v>
      </c>
      <c r="AK25" s="23">
        <f t="shared" si="7"/>
        <v>0.14516129032258066</v>
      </c>
      <c r="AL25" s="23">
        <f t="shared" si="7"/>
        <v>9.3170989941768131E-2</v>
      </c>
      <c r="AM25" s="23">
        <f t="shared" si="7"/>
        <v>8.2987551867219914E-2</v>
      </c>
      <c r="AN25" s="23">
        <f t="shared" si="7"/>
        <v>0.10253164556962026</v>
      </c>
      <c r="AO25" s="23">
        <f t="shared" si="7"/>
        <v>9.5435684647302899E-2</v>
      </c>
      <c r="AP25" s="23">
        <f t="shared" si="7"/>
        <v>0.1278640059127864</v>
      </c>
      <c r="AQ25" s="23">
        <f t="shared" si="7"/>
        <v>9.9391480730223122E-2</v>
      </c>
      <c r="AR25" s="23">
        <f t="shared" si="7"/>
        <v>5.9829059829059832E-2</v>
      </c>
      <c r="AS25" s="23">
        <f t="shared" si="7"/>
        <v>0.25258964143426293</v>
      </c>
      <c r="AT25" s="23">
        <f t="shared" si="7"/>
        <v>0.11864406779661017</v>
      </c>
      <c r="AU25" s="23">
        <f t="shared" si="7"/>
        <v>0.15678391959798996</v>
      </c>
      <c r="AV25" s="23">
        <f t="shared" si="7"/>
        <v>0.11961722488038277</v>
      </c>
      <c r="AW25" s="23">
        <f t="shared" si="7"/>
        <v>0.11161731207289294</v>
      </c>
      <c r="AX25" s="23">
        <f t="shared" si="7"/>
        <v>0.10309278350515463</v>
      </c>
      <c r="AY25" s="23">
        <f t="shared" si="7"/>
        <v>0.15081967213114755</v>
      </c>
      <c r="AZ25" s="23">
        <f t="shared" si="7"/>
        <v>5.9154929577464786E-2</v>
      </c>
      <c r="BA25" s="23">
        <f t="shared" si="7"/>
        <v>0.18514285714285714</v>
      </c>
      <c r="BB25" s="23">
        <f t="shared" si="7"/>
        <v>6.5838509316770183E-2</v>
      </c>
      <c r="BC25" s="23">
        <f t="shared" si="7"/>
        <v>4.1362530413625302E-2</v>
      </c>
      <c r="BD25" s="23">
        <f t="shared" si="7"/>
        <v>0.17741935483870969</v>
      </c>
      <c r="BE25" s="23">
        <f t="shared" si="7"/>
        <v>0.13839891451831751</v>
      </c>
      <c r="BF25" s="23">
        <f t="shared" si="7"/>
        <v>7.1348940914158304E-2</v>
      </c>
      <c r="BG25" s="24">
        <f t="shared" si="7"/>
        <v>6.8716094032549732E-2</v>
      </c>
      <c r="BH25" s="38">
        <f t="shared" si="7"/>
        <v>0.12408396883426245</v>
      </c>
    </row>
    <row r="26" spans="1:61" ht="25.5">
      <c r="A26" s="45" t="s">
        <v>71</v>
      </c>
      <c r="B26" s="23">
        <f t="shared" ref="B26:BH26" si="8">B14/B$18</f>
        <v>5.1623203831825441E-2</v>
      </c>
      <c r="C26" s="23">
        <f t="shared" si="8"/>
        <v>8.0291970802919707E-2</v>
      </c>
      <c r="D26" s="23">
        <f t="shared" si="8"/>
        <v>4.4522968197879861E-2</v>
      </c>
      <c r="E26" s="23">
        <f t="shared" si="8"/>
        <v>5.5005935892362488E-2</v>
      </c>
      <c r="F26" s="23">
        <f t="shared" si="8"/>
        <v>6.3100137174211243E-2</v>
      </c>
      <c r="G26" s="23">
        <f t="shared" si="8"/>
        <v>8.7873462214411252E-2</v>
      </c>
      <c r="H26" s="23">
        <f t="shared" si="8"/>
        <v>8.4051724137931036E-2</v>
      </c>
      <c r="I26" s="23">
        <f t="shared" si="8"/>
        <v>8.7398373983739841E-2</v>
      </c>
      <c r="J26" s="23">
        <f t="shared" si="8"/>
        <v>6.2305295950155763E-2</v>
      </c>
      <c r="K26" s="23">
        <f t="shared" si="8"/>
        <v>3.7671232876712327E-2</v>
      </c>
      <c r="L26" s="23">
        <f t="shared" si="8"/>
        <v>6.4090909090909087E-2</v>
      </c>
      <c r="M26" s="23">
        <f t="shared" si="8"/>
        <v>0.11612021857923498</v>
      </c>
      <c r="N26" s="23">
        <f t="shared" si="8"/>
        <v>7.9136690647482008E-2</v>
      </c>
      <c r="O26" s="23">
        <f t="shared" si="8"/>
        <v>0.10814814814814815</v>
      </c>
      <c r="P26" s="23">
        <f t="shared" si="8"/>
        <v>6.5612648221343869E-2</v>
      </c>
      <c r="Q26" s="23">
        <f t="shared" si="8"/>
        <v>4.3902439024390241E-2</v>
      </c>
      <c r="R26" s="23">
        <f t="shared" si="8"/>
        <v>0.12323612417685795</v>
      </c>
      <c r="S26" s="23">
        <f t="shared" si="8"/>
        <v>6.5088757396449703E-2</v>
      </c>
      <c r="T26" s="23">
        <f t="shared" si="8"/>
        <v>8.5245901639344257E-2</v>
      </c>
      <c r="U26" s="23">
        <f t="shared" si="8"/>
        <v>4.519774011299435E-2</v>
      </c>
      <c r="V26" s="23">
        <f t="shared" si="8"/>
        <v>6.0999999999999999E-2</v>
      </c>
      <c r="W26" s="23">
        <f t="shared" si="8"/>
        <v>0.12776412776412777</v>
      </c>
      <c r="X26" s="23">
        <f t="shared" si="8"/>
        <v>2.8818443804034581E-2</v>
      </c>
      <c r="Y26" s="23">
        <f t="shared" si="8"/>
        <v>4.337431693989071E-2</v>
      </c>
      <c r="Z26" s="23">
        <f t="shared" si="8"/>
        <v>4.4241810199257006E-2</v>
      </c>
      <c r="AA26" s="23">
        <f t="shared" si="8"/>
        <v>6.4102564102564097E-2</v>
      </c>
      <c r="AB26" s="23">
        <f t="shared" si="8"/>
        <v>8.2142857142857142E-2</v>
      </c>
      <c r="AC26" s="23">
        <f t="shared" si="8"/>
        <v>0.2566585956416465</v>
      </c>
      <c r="AD26" s="23">
        <f t="shared" si="8"/>
        <v>8.4183673469387751E-2</v>
      </c>
      <c r="AE26" s="23">
        <f t="shared" si="8"/>
        <v>2.2807017543859651E-2</v>
      </c>
      <c r="AF26" s="23">
        <f t="shared" si="8"/>
        <v>4.6808510638297871E-2</v>
      </c>
      <c r="AG26" s="23">
        <f t="shared" si="8"/>
        <v>4.6744574290484141E-2</v>
      </c>
      <c r="AH26" s="23">
        <f t="shared" si="8"/>
        <v>8.2808280828082809E-2</v>
      </c>
      <c r="AI26" s="23">
        <f t="shared" si="8"/>
        <v>6.413301662707839E-2</v>
      </c>
      <c r="AJ26" s="23">
        <f t="shared" si="8"/>
        <v>7.2008113590263698E-2</v>
      </c>
      <c r="AK26" s="23">
        <f t="shared" si="8"/>
        <v>7.0564516129032265E-2</v>
      </c>
      <c r="AL26" s="23">
        <f t="shared" si="8"/>
        <v>6.246691371095818E-2</v>
      </c>
      <c r="AM26" s="23">
        <f t="shared" si="8"/>
        <v>0.10995850622406639</v>
      </c>
      <c r="AN26" s="23">
        <f t="shared" si="8"/>
        <v>7.848101265822785E-2</v>
      </c>
      <c r="AO26" s="23">
        <f t="shared" si="8"/>
        <v>5.3941908713692949E-2</v>
      </c>
      <c r="AP26" s="23">
        <f t="shared" si="8"/>
        <v>0.21877309682187732</v>
      </c>
      <c r="AQ26" s="23">
        <f t="shared" si="8"/>
        <v>6.8965517241379309E-2</v>
      </c>
      <c r="AR26" s="23">
        <f t="shared" si="8"/>
        <v>0.1606837606837607</v>
      </c>
      <c r="AS26" s="23">
        <f t="shared" si="8"/>
        <v>4.5816733067729085E-2</v>
      </c>
      <c r="AT26" s="23">
        <f t="shared" si="8"/>
        <v>7.6271186440677971E-2</v>
      </c>
      <c r="AU26" s="23">
        <f t="shared" si="8"/>
        <v>0.14974874371859295</v>
      </c>
      <c r="AV26" s="23">
        <f t="shared" si="8"/>
        <v>6.9377990430622011E-2</v>
      </c>
      <c r="AW26" s="23">
        <f t="shared" si="8"/>
        <v>8.2004555808656038E-2</v>
      </c>
      <c r="AX26" s="23">
        <f t="shared" si="8"/>
        <v>8.6597938144329895E-2</v>
      </c>
      <c r="AY26" s="23">
        <f t="shared" si="8"/>
        <v>9.5081967213114751E-2</v>
      </c>
      <c r="AZ26" s="23">
        <f t="shared" si="8"/>
        <v>9.014084507042254E-2</v>
      </c>
      <c r="BA26" s="23">
        <f t="shared" si="8"/>
        <v>5.3714285714285714E-2</v>
      </c>
      <c r="BB26" s="23">
        <f t="shared" si="8"/>
        <v>0.17763975155279504</v>
      </c>
      <c r="BC26" s="23">
        <f t="shared" si="8"/>
        <v>8.7591240875912413E-2</v>
      </c>
      <c r="BD26" s="23">
        <f t="shared" si="8"/>
        <v>8.6021505376344093E-2</v>
      </c>
      <c r="BE26" s="23">
        <f t="shared" si="8"/>
        <v>6.2415196743554953E-2</v>
      </c>
      <c r="BF26" s="23">
        <f t="shared" si="8"/>
        <v>4.6822742474916385E-2</v>
      </c>
      <c r="BG26" s="24">
        <f t="shared" si="8"/>
        <v>0.26582278481012656</v>
      </c>
      <c r="BH26" s="38">
        <f t="shared" si="8"/>
        <v>7.6888719789581644E-2</v>
      </c>
    </row>
    <row r="27" spans="1:61">
      <c r="A27" s="47" t="s">
        <v>72</v>
      </c>
      <c r="B27" s="23">
        <f t="shared" ref="B27:BH27" si="9">B15/B$18</f>
        <v>8.7546567323044167E-2</v>
      </c>
      <c r="C27" s="23">
        <f t="shared" si="9"/>
        <v>0.17475311292400172</v>
      </c>
      <c r="D27" s="23">
        <f t="shared" si="9"/>
        <v>0.11448763250883393</v>
      </c>
      <c r="E27" s="23">
        <f t="shared" si="9"/>
        <v>9.339137316976652E-2</v>
      </c>
      <c r="F27" s="23">
        <f t="shared" si="9"/>
        <v>0.13991769547325103</v>
      </c>
      <c r="G27" s="23">
        <f t="shared" si="9"/>
        <v>0.11072056239015818</v>
      </c>
      <c r="H27" s="23">
        <f t="shared" si="9"/>
        <v>0.20043103448275862</v>
      </c>
      <c r="I27" s="23">
        <f t="shared" si="9"/>
        <v>0.27235772357723576</v>
      </c>
      <c r="J27" s="23">
        <f t="shared" si="9"/>
        <v>9.8353360035603021E-2</v>
      </c>
      <c r="K27" s="23">
        <f t="shared" si="9"/>
        <v>6.7351598173515978E-2</v>
      </c>
      <c r="L27" s="23">
        <f t="shared" si="9"/>
        <v>0.14318181818181819</v>
      </c>
      <c r="M27" s="23">
        <f t="shared" si="9"/>
        <v>0.12295081967213115</v>
      </c>
      <c r="N27" s="23">
        <f t="shared" si="9"/>
        <v>0.21223021582733814</v>
      </c>
      <c r="O27" s="23">
        <f t="shared" si="9"/>
        <v>0.12148148148148148</v>
      </c>
      <c r="P27" s="23">
        <f t="shared" si="9"/>
        <v>0.21185770750988142</v>
      </c>
      <c r="Q27" s="23">
        <f t="shared" si="9"/>
        <v>0.18780487804878049</v>
      </c>
      <c r="R27" s="23">
        <f t="shared" si="9"/>
        <v>0.12041392285983067</v>
      </c>
      <c r="S27" s="23">
        <f t="shared" si="9"/>
        <v>0.24260355029585798</v>
      </c>
      <c r="T27" s="23">
        <f t="shared" si="9"/>
        <v>0.17704918032786884</v>
      </c>
      <c r="U27" s="23">
        <f t="shared" si="9"/>
        <v>7.0621468926553674E-2</v>
      </c>
      <c r="V27" s="23">
        <f t="shared" si="9"/>
        <v>0.20200000000000001</v>
      </c>
      <c r="W27" s="23">
        <f t="shared" si="9"/>
        <v>0.15909090909090909</v>
      </c>
      <c r="X27" s="23">
        <f t="shared" si="9"/>
        <v>0.12103746397694524</v>
      </c>
      <c r="Y27" s="23">
        <f t="shared" si="9"/>
        <v>0.15198087431693988</v>
      </c>
      <c r="Z27" s="23">
        <f t="shared" si="9"/>
        <v>0.10976021614319487</v>
      </c>
      <c r="AA27" s="23">
        <f t="shared" si="9"/>
        <v>0.16941391941391942</v>
      </c>
      <c r="AB27" s="23">
        <f t="shared" si="9"/>
        <v>0.12857142857142856</v>
      </c>
      <c r="AC27" s="23">
        <f t="shared" si="9"/>
        <v>0.11016949152542373</v>
      </c>
      <c r="AD27" s="23">
        <f t="shared" si="9"/>
        <v>0.19132653061224489</v>
      </c>
      <c r="AE27" s="23">
        <f t="shared" si="9"/>
        <v>5.7894736842105263E-2</v>
      </c>
      <c r="AF27" s="23">
        <f t="shared" si="9"/>
        <v>5.5319148936170209E-2</v>
      </c>
      <c r="AG27" s="23">
        <f t="shared" si="9"/>
        <v>0.17529215358931552</v>
      </c>
      <c r="AH27" s="23">
        <f t="shared" si="9"/>
        <v>0.1692169216921692</v>
      </c>
      <c r="AI27" s="23">
        <f t="shared" si="9"/>
        <v>0.24821852731591448</v>
      </c>
      <c r="AJ27" s="23">
        <f t="shared" si="9"/>
        <v>8.2150101419878302E-2</v>
      </c>
      <c r="AK27" s="23">
        <f t="shared" si="9"/>
        <v>0.12298387096774194</v>
      </c>
      <c r="AL27" s="23">
        <f t="shared" si="9"/>
        <v>0.19587083112758072</v>
      </c>
      <c r="AM27" s="23">
        <f t="shared" si="9"/>
        <v>0.1078838174273859</v>
      </c>
      <c r="AN27" s="23">
        <f t="shared" si="9"/>
        <v>9.7468354430379753E-2</v>
      </c>
      <c r="AO27" s="23">
        <f t="shared" si="9"/>
        <v>0.1908713692946058</v>
      </c>
      <c r="AP27" s="23">
        <f t="shared" si="9"/>
        <v>7.9083518107908354E-2</v>
      </c>
      <c r="AQ27" s="23">
        <f t="shared" si="9"/>
        <v>0.16227180527383367</v>
      </c>
      <c r="AR27" s="23">
        <f t="shared" si="9"/>
        <v>0.1641025641025641</v>
      </c>
      <c r="AS27" s="23">
        <f t="shared" si="9"/>
        <v>0.14063745019920318</v>
      </c>
      <c r="AT27" s="23">
        <f t="shared" si="9"/>
        <v>0.16222760290556901</v>
      </c>
      <c r="AU27" s="23">
        <f t="shared" si="9"/>
        <v>0.14371859296482412</v>
      </c>
      <c r="AV27" s="23">
        <f t="shared" si="9"/>
        <v>8.3732057416267949E-2</v>
      </c>
      <c r="AW27" s="23">
        <f t="shared" si="9"/>
        <v>0.10250569476082004</v>
      </c>
      <c r="AX27" s="23">
        <f t="shared" si="9"/>
        <v>0.27216494845360822</v>
      </c>
      <c r="AY27" s="23">
        <f t="shared" si="9"/>
        <v>5.5737704918032788E-2</v>
      </c>
      <c r="AZ27" s="23">
        <f t="shared" si="9"/>
        <v>0.18779342723004694</v>
      </c>
      <c r="BA27" s="23">
        <f t="shared" si="9"/>
        <v>0.20342857142857143</v>
      </c>
      <c r="BB27" s="23">
        <f t="shared" si="9"/>
        <v>0.19006211180124225</v>
      </c>
      <c r="BC27" s="23">
        <f t="shared" si="9"/>
        <v>0.21654501216545013</v>
      </c>
      <c r="BD27" s="23">
        <f t="shared" si="9"/>
        <v>0.10215053763440861</v>
      </c>
      <c r="BE27" s="23">
        <f t="shared" si="9"/>
        <v>5.9701492537313432E-2</v>
      </c>
      <c r="BF27" s="23">
        <f t="shared" si="9"/>
        <v>7.58082497212932E-2</v>
      </c>
      <c r="BG27" s="24">
        <f t="shared" si="9"/>
        <v>0.15732368896925858</v>
      </c>
      <c r="BH27" s="38">
        <f t="shared" si="9"/>
        <v>0.13792989363285968</v>
      </c>
    </row>
    <row r="28" spans="1:61" ht="26.25" thickBot="1">
      <c r="A28" s="45" t="s">
        <v>73</v>
      </c>
      <c r="B28" s="25">
        <f t="shared" ref="B28:BH29" si="10">B16/B$18</f>
        <v>3.6721660457690264E-2</v>
      </c>
      <c r="C28" s="25">
        <f t="shared" si="10"/>
        <v>4.1219407471017606E-2</v>
      </c>
      <c r="D28" s="25">
        <f t="shared" si="10"/>
        <v>2.2968197879858657E-2</v>
      </c>
      <c r="E28" s="25">
        <f t="shared" si="10"/>
        <v>4.6299960427384247E-2</v>
      </c>
      <c r="F28" s="25">
        <f t="shared" si="10"/>
        <v>2.2633744855967079E-2</v>
      </c>
      <c r="G28" s="25">
        <f t="shared" si="10"/>
        <v>3.163444639718805E-2</v>
      </c>
      <c r="H28" s="25">
        <f t="shared" si="10"/>
        <v>3.2327586206896554E-2</v>
      </c>
      <c r="I28" s="25">
        <f t="shared" si="10"/>
        <v>2.2357723577235773E-2</v>
      </c>
      <c r="J28" s="25">
        <f t="shared" si="10"/>
        <v>4.4058744993324434E-2</v>
      </c>
      <c r="K28" s="25">
        <f t="shared" si="10"/>
        <v>2.9680365296803651E-2</v>
      </c>
      <c r="L28" s="25">
        <f t="shared" si="10"/>
        <v>5.8636363636363639E-2</v>
      </c>
      <c r="M28" s="25">
        <f t="shared" si="10"/>
        <v>3.825136612021858E-2</v>
      </c>
      <c r="N28" s="25">
        <f t="shared" si="10"/>
        <v>4.3165467625899283E-2</v>
      </c>
      <c r="O28" s="25">
        <f t="shared" si="10"/>
        <v>4.5925925925925926E-2</v>
      </c>
      <c r="P28" s="25">
        <f t="shared" si="10"/>
        <v>3.7154150197628459E-2</v>
      </c>
      <c r="Q28" s="25">
        <f t="shared" si="10"/>
        <v>8.658536585365853E-2</v>
      </c>
      <c r="R28" s="25">
        <f t="shared" si="10"/>
        <v>4.3273753527751646E-2</v>
      </c>
      <c r="S28" s="25">
        <f t="shared" si="10"/>
        <v>4.142011834319527E-2</v>
      </c>
      <c r="T28" s="25">
        <f t="shared" si="10"/>
        <v>2.2950819672131147E-2</v>
      </c>
      <c r="U28" s="25">
        <f t="shared" si="10"/>
        <v>1.5536723163841809E-2</v>
      </c>
      <c r="V28" s="25">
        <f t="shared" si="10"/>
        <v>3.4000000000000002E-2</v>
      </c>
      <c r="W28" s="25">
        <f t="shared" si="10"/>
        <v>3.4398034398034398E-2</v>
      </c>
      <c r="X28" s="25">
        <f t="shared" si="10"/>
        <v>2.5936599423631124E-2</v>
      </c>
      <c r="Y28" s="25">
        <f t="shared" si="10"/>
        <v>5.8060109289617488E-2</v>
      </c>
      <c r="Z28" s="25">
        <f t="shared" si="10"/>
        <v>3.5123269165822354E-2</v>
      </c>
      <c r="AA28" s="25">
        <f t="shared" si="10"/>
        <v>2.7472527472527472E-2</v>
      </c>
      <c r="AB28" s="25">
        <f t="shared" si="10"/>
        <v>8.3333333333333329E-2</v>
      </c>
      <c r="AC28" s="25">
        <f t="shared" si="10"/>
        <v>2.3002421307506054E-2</v>
      </c>
      <c r="AD28" s="25">
        <f t="shared" si="10"/>
        <v>3.826530612244898E-2</v>
      </c>
      <c r="AE28" s="25">
        <f t="shared" si="10"/>
        <v>3.1578947368421054E-2</v>
      </c>
      <c r="AF28" s="25">
        <f t="shared" si="10"/>
        <v>6.3829787234042548E-2</v>
      </c>
      <c r="AG28" s="25">
        <f t="shared" si="10"/>
        <v>5.0083472454090151E-2</v>
      </c>
      <c r="AH28" s="25">
        <f t="shared" si="10"/>
        <v>4.5904590459045908E-2</v>
      </c>
      <c r="AI28" s="25">
        <f t="shared" si="10"/>
        <v>3.6817102137767219E-2</v>
      </c>
      <c r="AJ28" s="25">
        <f t="shared" si="10"/>
        <v>5.0709939148073022E-2</v>
      </c>
      <c r="AK28" s="25">
        <f t="shared" si="10"/>
        <v>6.4516129032258063E-2</v>
      </c>
      <c r="AL28" s="25">
        <f t="shared" si="10"/>
        <v>2.6998411858125994E-2</v>
      </c>
      <c r="AM28" s="25">
        <f t="shared" si="10"/>
        <v>6.8464730290456438E-2</v>
      </c>
      <c r="AN28" s="25">
        <f t="shared" si="10"/>
        <v>5.6962025316455694E-2</v>
      </c>
      <c r="AO28" s="25">
        <f t="shared" si="10"/>
        <v>3.3195020746887967E-2</v>
      </c>
      <c r="AP28" s="25">
        <f t="shared" si="10"/>
        <v>4.4345898004434593E-2</v>
      </c>
      <c r="AQ28" s="25">
        <f t="shared" si="10"/>
        <v>3.0425963488843813E-2</v>
      </c>
      <c r="AR28" s="25">
        <f t="shared" si="10"/>
        <v>5.6410256410256411E-2</v>
      </c>
      <c r="AS28" s="25">
        <f t="shared" si="10"/>
        <v>4.3824701195219126E-2</v>
      </c>
      <c r="AT28" s="25">
        <f t="shared" si="10"/>
        <v>4.3583535108958835E-2</v>
      </c>
      <c r="AU28" s="25">
        <f t="shared" si="10"/>
        <v>3.7185929648241203E-2</v>
      </c>
      <c r="AV28" s="25">
        <f t="shared" si="10"/>
        <v>2.3923444976076555E-2</v>
      </c>
      <c r="AW28" s="25">
        <f t="shared" si="10"/>
        <v>7.9726651480637817E-2</v>
      </c>
      <c r="AX28" s="25">
        <f t="shared" si="10"/>
        <v>3.5051546391752578E-2</v>
      </c>
      <c r="AY28" s="25">
        <f t="shared" si="10"/>
        <v>3.9344262295081971E-2</v>
      </c>
      <c r="AZ28" s="25">
        <f t="shared" si="10"/>
        <v>4.0375586854460091E-2</v>
      </c>
      <c r="BA28" s="25">
        <f t="shared" si="10"/>
        <v>2.9714285714285714E-2</v>
      </c>
      <c r="BB28" s="25">
        <f t="shared" si="10"/>
        <v>3.9751552795031057E-2</v>
      </c>
      <c r="BC28" s="25">
        <f t="shared" si="10"/>
        <v>4.8661800486618008E-2</v>
      </c>
      <c r="BD28" s="25">
        <f t="shared" si="10"/>
        <v>1.6129032258064516E-2</v>
      </c>
      <c r="BE28" s="25">
        <f t="shared" si="10"/>
        <v>4.7489823609226593E-2</v>
      </c>
      <c r="BF28" s="25">
        <f t="shared" si="10"/>
        <v>3.678929765886288E-2</v>
      </c>
      <c r="BG28" s="26">
        <f t="shared" si="10"/>
        <v>2.3508137432188065E-2</v>
      </c>
      <c r="BH28" s="38">
        <f t="shared" si="10"/>
        <v>4.0743742866122978E-2</v>
      </c>
    </row>
    <row r="29" spans="1:61" ht="13.5" thickBot="1">
      <c r="A29" s="51" t="s">
        <v>75</v>
      </c>
      <c r="B29" s="25">
        <f t="shared" si="10"/>
        <v>3.2996274614156468E-2</v>
      </c>
      <c r="C29" s="25">
        <f t="shared" si="10"/>
        <v>2.5762129669386003E-2</v>
      </c>
      <c r="D29" s="25">
        <f t="shared" si="10"/>
        <v>3.7455830388692581E-2</v>
      </c>
      <c r="E29" s="25">
        <f t="shared" si="10"/>
        <v>2.0182034032449545E-2</v>
      </c>
      <c r="F29" s="25">
        <f t="shared" si="10"/>
        <v>2.3319615912208505E-2</v>
      </c>
      <c r="G29" s="25">
        <f t="shared" si="10"/>
        <v>4.5694200351493852E-2</v>
      </c>
      <c r="H29" s="25">
        <f t="shared" si="10"/>
        <v>3.017241379310345E-2</v>
      </c>
      <c r="I29" s="25">
        <f t="shared" si="10"/>
        <v>1.8292682926829267E-2</v>
      </c>
      <c r="J29" s="25">
        <f t="shared" si="10"/>
        <v>3.8718291054739652E-2</v>
      </c>
      <c r="K29" s="25">
        <f t="shared" si="10"/>
        <v>3.1963470319634701E-2</v>
      </c>
      <c r="L29" s="25">
        <f t="shared" si="10"/>
        <v>2.3181818181818182E-2</v>
      </c>
      <c r="M29" s="25">
        <f t="shared" si="10"/>
        <v>2.8688524590163935E-2</v>
      </c>
      <c r="N29" s="25">
        <f t="shared" si="10"/>
        <v>6.83453237410072E-2</v>
      </c>
      <c r="O29" s="25">
        <f t="shared" si="10"/>
        <v>2.074074074074074E-2</v>
      </c>
      <c r="P29" s="25">
        <f t="shared" si="10"/>
        <v>2.2134387351778657E-2</v>
      </c>
      <c r="Q29" s="25">
        <f t="shared" si="10"/>
        <v>1.5853658536585366E-2</v>
      </c>
      <c r="R29" s="25">
        <f t="shared" si="10"/>
        <v>4.6095954844778929E-2</v>
      </c>
      <c r="S29" s="25">
        <f t="shared" si="10"/>
        <v>2.9585798816568046E-2</v>
      </c>
      <c r="T29" s="25">
        <f t="shared" si="10"/>
        <v>3.6065573770491806E-2</v>
      </c>
      <c r="U29" s="25">
        <f t="shared" si="10"/>
        <v>2.2598870056497175E-2</v>
      </c>
      <c r="V29" s="25">
        <f t="shared" si="10"/>
        <v>1.2E-2</v>
      </c>
      <c r="W29" s="25">
        <f t="shared" si="10"/>
        <v>3.4398034398034398E-2</v>
      </c>
      <c r="X29" s="25">
        <f t="shared" si="10"/>
        <v>9.2219020172910657E-2</v>
      </c>
      <c r="Y29" s="25">
        <f t="shared" si="10"/>
        <v>4.2349726775956283E-2</v>
      </c>
      <c r="Z29" s="25">
        <f t="shared" si="10"/>
        <v>4.4917257683215132E-2</v>
      </c>
      <c r="AA29" s="25">
        <f t="shared" si="10"/>
        <v>2.2893772893772892E-2</v>
      </c>
      <c r="AB29" s="25">
        <f t="shared" si="10"/>
        <v>1.9047619047619049E-2</v>
      </c>
      <c r="AC29" s="25">
        <f t="shared" si="10"/>
        <v>1.6949152542372881E-2</v>
      </c>
      <c r="AD29" s="25">
        <f t="shared" si="10"/>
        <v>2.0408163265306121E-2</v>
      </c>
      <c r="AE29" s="25">
        <f t="shared" si="10"/>
        <v>1.5789473684210527E-2</v>
      </c>
      <c r="AF29" s="25">
        <f t="shared" si="10"/>
        <v>6.8085106382978725E-2</v>
      </c>
      <c r="AG29" s="25">
        <f t="shared" si="10"/>
        <v>3.3388981636060099E-2</v>
      </c>
      <c r="AH29" s="25">
        <f t="shared" si="10"/>
        <v>1.8901890189018902E-2</v>
      </c>
      <c r="AI29" s="25">
        <f t="shared" si="10"/>
        <v>0.15558194774346792</v>
      </c>
      <c r="AJ29" s="25">
        <f t="shared" si="10"/>
        <v>1.6227180527383367E-2</v>
      </c>
      <c r="AK29" s="25">
        <f t="shared" si="10"/>
        <v>2.2177419354838711E-2</v>
      </c>
      <c r="AL29" s="25">
        <f t="shared" si="10"/>
        <v>2.6998411858125994E-2</v>
      </c>
      <c r="AM29" s="25">
        <f t="shared" si="10"/>
        <v>3.1120331950207469E-2</v>
      </c>
      <c r="AN29" s="25">
        <f t="shared" si="10"/>
        <v>2.2784810126582278E-2</v>
      </c>
      <c r="AO29" s="25">
        <f t="shared" si="10"/>
        <v>2.9045643153526972E-2</v>
      </c>
      <c r="AP29" s="25">
        <f t="shared" si="10"/>
        <v>3.0303030303030304E-2</v>
      </c>
      <c r="AQ29" s="25">
        <f t="shared" si="10"/>
        <v>5.2738336713995942E-2</v>
      </c>
      <c r="AR29" s="25">
        <f t="shared" si="10"/>
        <v>4.4444444444444446E-2</v>
      </c>
      <c r="AS29" s="25">
        <f t="shared" si="10"/>
        <v>1.7131474103585658E-2</v>
      </c>
      <c r="AT29" s="25">
        <f t="shared" si="10"/>
        <v>2.6634382566585957E-2</v>
      </c>
      <c r="AU29" s="25">
        <f t="shared" si="10"/>
        <v>2.1105527638190954E-2</v>
      </c>
      <c r="AV29" s="25">
        <f t="shared" si="10"/>
        <v>1.1961722488038277E-2</v>
      </c>
      <c r="AW29" s="25">
        <f t="shared" si="10"/>
        <v>2.9612756264236904E-2</v>
      </c>
      <c r="AX29" s="25">
        <f t="shared" si="10"/>
        <v>2.268041237113402E-2</v>
      </c>
      <c r="AY29" s="25">
        <f t="shared" si="10"/>
        <v>4.2622950819672129E-2</v>
      </c>
      <c r="AZ29" s="25">
        <f t="shared" si="10"/>
        <v>5.4460093896713614E-2</v>
      </c>
      <c r="BA29" s="25">
        <f t="shared" si="10"/>
        <v>2.8571428571428571E-2</v>
      </c>
      <c r="BB29" s="25">
        <f t="shared" si="10"/>
        <v>1.6149068322981366E-2</v>
      </c>
      <c r="BC29" s="25">
        <f t="shared" si="10"/>
        <v>2.4330900243309004E-2</v>
      </c>
      <c r="BD29" s="25">
        <f t="shared" si="10"/>
        <v>2.6881720430107527E-2</v>
      </c>
      <c r="BE29" s="25">
        <f t="shared" si="10"/>
        <v>2.3066485753052916E-2</v>
      </c>
      <c r="BF29" s="25">
        <f t="shared" si="10"/>
        <v>5.128205128205128E-2</v>
      </c>
      <c r="BG29" s="25">
        <f t="shared" si="10"/>
        <v>1.4466546112115732E-2</v>
      </c>
      <c r="BH29" s="38">
        <f t="shared" si="10"/>
        <v>3.1926684422093926E-2</v>
      </c>
    </row>
    <row r="30" spans="1:61" ht="13.5" thickBot="1">
      <c r="A30" s="14" t="s">
        <v>9</v>
      </c>
      <c r="B30" s="27">
        <f>SUM(B21:B28)</f>
        <v>0.96700372538584345</v>
      </c>
      <c r="C30" s="27">
        <f t="shared" ref="C30:AU30" si="11">SUM(C21:C28)</f>
        <v>0.97423787033061404</v>
      </c>
      <c r="D30" s="27">
        <f t="shared" si="11"/>
        <v>0.9625441696113074</v>
      </c>
      <c r="E30" s="27">
        <f t="shared" si="11"/>
        <v>0.97981796596755055</v>
      </c>
      <c r="F30" s="27">
        <f t="shared" si="11"/>
        <v>0.97668038408779145</v>
      </c>
      <c r="G30" s="27">
        <f t="shared" si="11"/>
        <v>0.95430579964850615</v>
      </c>
      <c r="H30" s="27">
        <f t="shared" si="11"/>
        <v>0.96982758620689657</v>
      </c>
      <c r="I30" s="27">
        <f t="shared" si="11"/>
        <v>0.98170731707317072</v>
      </c>
      <c r="J30" s="27">
        <f t="shared" si="11"/>
        <v>0.96128170894526033</v>
      </c>
      <c r="K30" s="27">
        <f t="shared" si="11"/>
        <v>0.96803652968036535</v>
      </c>
      <c r="L30" s="27">
        <f t="shared" si="11"/>
        <v>0.9768181818181817</v>
      </c>
      <c r="M30" s="27">
        <f t="shared" si="11"/>
        <v>0.97131147540983609</v>
      </c>
      <c r="N30" s="27">
        <f t="shared" si="11"/>
        <v>0.93165467625899268</v>
      </c>
      <c r="O30" s="27">
        <f t="shared" si="11"/>
        <v>0.97925925925925927</v>
      </c>
      <c r="P30" s="27">
        <f t="shared" si="11"/>
        <v>0.97786561264822125</v>
      </c>
      <c r="Q30" s="27">
        <f t="shared" si="11"/>
        <v>0.98414634146341473</v>
      </c>
      <c r="R30" s="27">
        <f t="shared" si="11"/>
        <v>0.95390404515522109</v>
      </c>
      <c r="S30" s="27">
        <f t="shared" si="11"/>
        <v>0.97041420118343191</v>
      </c>
      <c r="T30" s="27">
        <f t="shared" si="11"/>
        <v>0.96393442622950831</v>
      </c>
      <c r="U30" s="27">
        <f t="shared" si="11"/>
        <v>0.97740112994350281</v>
      </c>
      <c r="V30" s="27">
        <f t="shared" si="11"/>
        <v>0.98799999999999999</v>
      </c>
      <c r="W30" s="27">
        <f t="shared" si="11"/>
        <v>0.96560196560196554</v>
      </c>
      <c r="X30" s="27">
        <f t="shared" si="11"/>
        <v>0.90778097982708938</v>
      </c>
      <c r="Y30" s="27">
        <f t="shared" si="11"/>
        <v>0.95765027322404361</v>
      </c>
      <c r="Z30" s="27">
        <f t="shared" si="11"/>
        <v>0.95508274231678481</v>
      </c>
      <c r="AA30" s="27">
        <f t="shared" si="11"/>
        <v>0.97710622710622708</v>
      </c>
      <c r="AB30" s="27">
        <f t="shared" si="11"/>
        <v>0.98095238095238102</v>
      </c>
      <c r="AC30" s="27">
        <f t="shared" si="11"/>
        <v>0.98305084745762716</v>
      </c>
      <c r="AD30" s="27">
        <f t="shared" si="11"/>
        <v>0.97959183673469385</v>
      </c>
      <c r="AE30" s="27">
        <f t="shared" si="11"/>
        <v>0.98421052631578942</v>
      </c>
      <c r="AF30" s="27">
        <f t="shared" si="11"/>
        <v>0.93191489361702118</v>
      </c>
      <c r="AG30" s="27">
        <f t="shared" si="11"/>
        <v>0.96661101836393992</v>
      </c>
      <c r="AH30" s="27">
        <f t="shared" si="11"/>
        <v>0.98109810981098111</v>
      </c>
      <c r="AI30" s="27">
        <f t="shared" si="11"/>
        <v>0.8444180522565321</v>
      </c>
      <c r="AJ30" s="27">
        <f t="shared" si="11"/>
        <v>0.98377281947261663</v>
      </c>
      <c r="AK30" s="27">
        <f t="shared" si="11"/>
        <v>0.97782258064516125</v>
      </c>
      <c r="AL30" s="27">
        <f t="shared" si="11"/>
        <v>0.97300158814187399</v>
      </c>
      <c r="AM30" s="27">
        <f t="shared" si="11"/>
        <v>0.96887966804979264</v>
      </c>
      <c r="AN30" s="27">
        <f t="shared" si="11"/>
        <v>0.97721518987341771</v>
      </c>
      <c r="AO30" s="27">
        <f t="shared" si="11"/>
        <v>0.97095435684647302</v>
      </c>
      <c r="AP30" s="27">
        <f t="shared" si="11"/>
        <v>0.96969696969696961</v>
      </c>
      <c r="AQ30" s="27">
        <f t="shared" si="11"/>
        <v>0.94726166328600414</v>
      </c>
      <c r="AR30" s="27">
        <f t="shared" si="11"/>
        <v>0.9555555555555556</v>
      </c>
      <c r="AS30" s="27">
        <f t="shared" si="11"/>
        <v>0.98286852589641427</v>
      </c>
      <c r="AT30" s="27">
        <f t="shared" si="11"/>
        <v>0.97336561743341421</v>
      </c>
      <c r="AU30" s="27">
        <f t="shared" si="11"/>
        <v>0.97889447236180904</v>
      </c>
      <c r="AV30" s="27">
        <f>SUM(AV21:AV29)</f>
        <v>1</v>
      </c>
      <c r="AW30" s="27">
        <f t="shared" ref="AW30:BH30" si="12">SUM(AW21:AW29)</f>
        <v>1</v>
      </c>
      <c r="AX30" s="27">
        <f t="shared" si="12"/>
        <v>1</v>
      </c>
      <c r="AY30" s="27">
        <f t="shared" si="12"/>
        <v>1</v>
      </c>
      <c r="AZ30" s="27">
        <f t="shared" si="12"/>
        <v>1</v>
      </c>
      <c r="BA30" s="27">
        <f t="shared" si="12"/>
        <v>1</v>
      </c>
      <c r="BB30" s="27">
        <f t="shared" si="12"/>
        <v>1</v>
      </c>
      <c r="BC30" s="27">
        <f t="shared" si="12"/>
        <v>1.0000000000000002</v>
      </c>
      <c r="BD30" s="27">
        <f t="shared" si="12"/>
        <v>1</v>
      </c>
      <c r="BE30" s="27">
        <f t="shared" si="12"/>
        <v>1</v>
      </c>
      <c r="BF30" s="27">
        <f t="shared" si="12"/>
        <v>1</v>
      </c>
      <c r="BG30" s="27">
        <f t="shared" si="12"/>
        <v>1</v>
      </c>
      <c r="BH30" s="27">
        <f t="shared" si="12"/>
        <v>0.99999999999999989</v>
      </c>
      <c r="BI30" s="16"/>
    </row>
    <row r="34" spans="57:57">
      <c r="BE34" s="66" t="s">
        <v>108</v>
      </c>
    </row>
  </sheetData>
  <phoneticPr fontId="7" type="noConversion"/>
  <dataValidations count="8">
    <dataValidation type="whole" allowBlank="1" showInputMessage="1" showErrorMessage="1" sqref="J9:L17 BG9:BG17 Q9:T17 AQ9:AS17 AX9:BB17 O9:O17 AF9:AH17 BE9:BE17 AU9:AU17 Y9:AA17 AM9:AO17 AD9:AD17 AK9:AK17 C9:E17 G9:H17">
      <formula1>0</formula1>
      <formula2>C$4</formula2>
    </dataValidation>
    <dataValidation type="whole" operator="greaterThanOrEqual" allowBlank="1" showInputMessage="1" showErrorMessage="1" sqref="AF2:AH4 AI2:AJ2 I2 BF2:BG2 U2:X2 P2:Q2 M2:N2 AP2 C2:D4 E2:E5 AX2:BB4 F2 AC2 B2 AQ2:AS4 BE2:BE4 K2:L4 R2:T4 AT2:AW2 Y2:AA4 G2:H4 O2:O4 AL2 BC2:BD2 AD2:AD4 AE2 AK2:AK4 AM2:AO4 BH2:BH5">
      <formula1>0</formula1>
    </dataValidation>
    <dataValidation type="whole" allowBlank="1" showInputMessage="1" showErrorMessage="1" sqref="AE4 AI4:AJ4 U4:X4 M4:N4 I4 AP4 P4:Q4 AT4:AW4 BF4:BG4 F4 BC4:BD4 B4 AL4">
      <formula1>0</formula1>
      <formula2>B$14</formula2>
    </dataValidation>
    <dataValidation type="whole" allowBlank="1" showInputMessage="1" showErrorMessage="1" sqref="AE3 AI3:AJ3 U3:X3 M3:N3 I3 AP3 P3:Q3 AT3:AW3 BF3:BG3 AC3 BC3:BD3 B3 AL3 F3">
      <formula1>0</formula1>
      <formula2>B2</formula2>
    </dataValidation>
    <dataValidation type="whole" allowBlank="1" showInputMessage="1" showErrorMessage="1" sqref="AI9:AJ17 I9:I17 AT9:AT17 AP9:AP17 P9:P17 BF9:BF17 AC9:AC17 U9:X17 BC9:BD17 M9:N17 AE9:AE17 B9:B17 AL9:AL17 AV9:AW17 F9:F17">
      <formula1>0</formula1>
      <formula2>B$15</formula2>
    </dataValidation>
    <dataValidation type="whole" operator="greaterThanOrEqual" allowBlank="1" showErrorMessage="1" sqref="J2">
      <formula1>0</formula1>
      <formula2>0</formula2>
    </dataValidation>
    <dataValidation type="whole" allowBlank="1" showErrorMessage="1" sqref="J3">
      <formula1>0</formula1>
      <formula2>[1]Φύλλο1!A1048576</formula2>
    </dataValidation>
    <dataValidation type="whole" allowBlank="1" showErrorMessage="1" sqref="J4">
      <formula1>0</formula1>
      <formula2>[1]Φύλλο1!A$14</formula2>
    </dataValidation>
  </dataValidations>
  <pageMargins left="0.75" right="0.75" top="0.18" bottom="0.2" header="0.16" footer="0.16"/>
  <pageSetup paperSize="9" orientation="landscape" r:id="rId1"/>
  <headerFooter alignWithMargins="0"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ΣΥΝΟΛΟ</vt:lpstr>
      <vt:lpstr>KATA NOMO</vt:lpstr>
      <vt:lpstr>'KATA NOMO'!Print_Titles</vt:lpstr>
    </vt:vector>
  </TitlesOfParts>
  <Company>info-quest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 User</dc:creator>
  <cp:lastModifiedBy>olme</cp:lastModifiedBy>
  <cp:lastPrinted>2010-11-08T09:41:38Z</cp:lastPrinted>
  <dcterms:created xsi:type="dcterms:W3CDTF">2008-11-07T14:22:52Z</dcterms:created>
  <dcterms:modified xsi:type="dcterms:W3CDTF">2012-11-08T12:28:02Z</dcterms:modified>
</cp:coreProperties>
</file>